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16395" windowHeight="5550"/>
  </bookViews>
  <sheets>
    <sheet name="POA 2020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9" i="3" l="1"/>
  <c r="E117" i="3" s="1"/>
  <c r="H56" i="3"/>
  <c r="I56" i="3" s="1"/>
  <c r="J56" i="3" s="1"/>
  <c r="I66" i="3"/>
  <c r="J66" i="3" s="1"/>
  <c r="J6" i="3"/>
  <c r="I22" i="3"/>
  <c r="J22" i="3" s="1"/>
  <c r="J115" i="3"/>
  <c r="J65" i="3"/>
  <c r="D90" i="3"/>
  <c r="B86" i="3"/>
  <c r="H82" i="3" l="1"/>
  <c r="F114" i="3" s="1"/>
  <c r="I82" i="3"/>
  <c r="N80" i="3"/>
  <c r="J74" i="3" l="1"/>
  <c r="Z74" i="3" s="1"/>
  <c r="AD26" i="3"/>
  <c r="J18" i="3" l="1"/>
  <c r="J69" i="3" l="1"/>
  <c r="Z69" i="3" s="1"/>
  <c r="J68" i="3"/>
  <c r="J67" i="3"/>
  <c r="E23" i="3" l="1"/>
  <c r="E14" i="3"/>
  <c r="E6" i="3"/>
  <c r="J60" i="3" l="1"/>
  <c r="F115" i="3" l="1"/>
  <c r="F116" i="3" s="1"/>
  <c r="F118" i="3" s="1"/>
  <c r="F119" i="3" s="1"/>
  <c r="K79" i="3"/>
  <c r="I114" i="3"/>
  <c r="J46" i="3"/>
  <c r="N50" i="3"/>
  <c r="N62" i="3"/>
  <c r="J57" i="3" l="1"/>
  <c r="J58" i="3"/>
  <c r="J59" i="3"/>
  <c r="D127" i="3" l="1"/>
  <c r="J26" i="3" l="1"/>
  <c r="J80" i="3" l="1"/>
  <c r="J81" i="3" l="1"/>
  <c r="N79" i="3"/>
  <c r="N74" i="3"/>
  <c r="N61" i="3"/>
  <c r="N46" i="3"/>
  <c r="N41" i="3"/>
  <c r="N35" i="3"/>
  <c r="N34" i="3"/>
  <c r="N26" i="3"/>
  <c r="N27" i="3"/>
  <c r="N28" i="3"/>
  <c r="N29" i="3"/>
  <c r="N30" i="3"/>
  <c r="N31" i="3"/>
  <c r="N32" i="3"/>
  <c r="N33" i="3"/>
  <c r="N25" i="3"/>
  <c r="N19" i="3"/>
  <c r="N20" i="3"/>
  <c r="N21" i="3"/>
  <c r="N22" i="3"/>
  <c r="N23" i="3"/>
  <c r="N18" i="3"/>
  <c r="N16" i="3"/>
  <c r="N14" i="3"/>
  <c r="N15" i="3"/>
  <c r="N11" i="3"/>
  <c r="N12" i="3"/>
  <c r="N13" i="3"/>
  <c r="N9" i="3"/>
  <c r="N10" i="3"/>
  <c r="N8" i="3"/>
  <c r="N6" i="3"/>
  <c r="J7" i="3"/>
  <c r="J8" i="3"/>
  <c r="J9" i="3"/>
  <c r="J10" i="3"/>
  <c r="J11" i="3"/>
  <c r="J12" i="3"/>
  <c r="J13" i="3"/>
  <c r="J14" i="3"/>
  <c r="J15" i="3"/>
  <c r="J16" i="3"/>
  <c r="J17" i="3"/>
  <c r="J19" i="3"/>
  <c r="J20" i="3"/>
  <c r="J21" i="3"/>
  <c r="J23" i="3"/>
  <c r="J24" i="3"/>
  <c r="J25" i="3"/>
  <c r="J27" i="3"/>
  <c r="J28" i="3"/>
  <c r="J29" i="3"/>
  <c r="J30" i="3"/>
  <c r="J31" i="3"/>
  <c r="J32" i="3"/>
  <c r="J33" i="3"/>
  <c r="J34" i="3"/>
  <c r="J35" i="3"/>
  <c r="J39" i="3"/>
  <c r="J40" i="3"/>
  <c r="J41" i="3"/>
  <c r="J42" i="3"/>
  <c r="J43" i="3"/>
  <c r="J45" i="3"/>
  <c r="J47" i="3"/>
  <c r="J48" i="3"/>
  <c r="J49" i="3"/>
  <c r="J50" i="3"/>
  <c r="J51" i="3"/>
  <c r="J52" i="3"/>
  <c r="J53" i="3"/>
  <c r="J54" i="3"/>
  <c r="J61" i="3"/>
  <c r="J62" i="3"/>
  <c r="J63" i="3"/>
  <c r="J64" i="3"/>
  <c r="J70" i="3"/>
  <c r="J71" i="3"/>
  <c r="J72" i="3"/>
  <c r="J73" i="3"/>
  <c r="J75" i="3"/>
  <c r="J76" i="3"/>
  <c r="J77" i="3"/>
  <c r="J78" i="3"/>
  <c r="J79" i="3"/>
  <c r="P128" i="3"/>
  <c r="J82" i="3" l="1"/>
  <c r="D117" i="3" s="1"/>
  <c r="K25" i="3"/>
  <c r="K34" i="3"/>
  <c r="K13" i="3"/>
  <c r="K6" i="3"/>
  <c r="N45" i="3"/>
  <c r="K82" i="3" l="1"/>
  <c r="Q123" i="3"/>
  <c r="Q122" i="3" l="1"/>
  <c r="Q126" i="3"/>
  <c r="Q125" i="3"/>
  <c r="Q124" i="3"/>
  <c r="H127" i="3"/>
  <c r="H126" i="3"/>
  <c r="H125" i="3"/>
  <c r="H124" i="3"/>
  <c r="H123" i="3"/>
  <c r="D123" i="3"/>
  <c r="L82" i="3"/>
  <c r="M82" i="3"/>
  <c r="D126" i="3"/>
  <c r="N78" i="3"/>
  <c r="Q77" i="3" s="1"/>
  <c r="N72" i="3"/>
  <c r="N47" i="3"/>
  <c r="N40" i="3"/>
  <c r="D136" i="3" l="1"/>
  <c r="D132" i="3" s="1"/>
  <c r="H132" i="3"/>
  <c r="S121" i="3"/>
  <c r="I127" i="3"/>
  <c r="D129" i="3"/>
  <c r="H131" i="3"/>
  <c r="Q24" i="3"/>
  <c r="Q13" i="3"/>
  <c r="I124" i="3" s="1"/>
  <c r="P130" i="3"/>
  <c r="Q34" i="3"/>
  <c r="I126" i="3" s="1"/>
  <c r="I125" i="3" l="1"/>
  <c r="Q6" i="3" l="1"/>
  <c r="Q82" i="3" s="1"/>
  <c r="N82" i="3"/>
  <c r="S82" i="3"/>
  <c r="I123" i="3" l="1"/>
  <c r="I128" i="3" s="1"/>
  <c r="L127" i="3" l="1"/>
  <c r="L124" i="3"/>
  <c r="L125" i="3"/>
  <c r="L126" i="3"/>
  <c r="L123" i="3"/>
  <c r="L128" i="3" l="1"/>
</calcChain>
</file>

<file path=xl/comments1.xml><?xml version="1.0" encoding="utf-8"?>
<comments xmlns="http://schemas.openxmlformats.org/spreadsheetml/2006/main">
  <authors>
    <author>jorge</author>
  </authors>
  <commentList>
    <comment ref="X35" authorId="0">
      <text>
        <r>
          <rPr>
            <b/>
            <sz val="9"/>
            <color indexed="81"/>
            <rFont val="Tahoma"/>
            <family val="2"/>
          </rPr>
          <t>jorge: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X81" authorId="0">
      <text>
        <r>
          <rPr>
            <b/>
            <sz val="18"/>
            <color indexed="81"/>
            <rFont val="Tahoma"/>
            <family val="2"/>
          </rPr>
          <t>jorge:</t>
        </r>
        <r>
          <rPr>
            <sz val="1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<sst xmlns="http://schemas.openxmlformats.org/spreadsheetml/2006/main" count="419" uniqueCount="288">
  <si>
    <t>Etapa de Propuesta</t>
  </si>
  <si>
    <t>Estrategia</t>
  </si>
  <si>
    <t>Competencia</t>
  </si>
  <si>
    <t>Presupuesto Referencial</t>
  </si>
  <si>
    <t>¿Actividades que se realizaran?</t>
  </si>
  <si>
    <t>Responsable del GAD</t>
  </si>
  <si>
    <t xml:space="preserve">programas </t>
  </si>
  <si>
    <t>Programa de recuperación de cobertura vegetal en ecosistemas naturales.</t>
  </si>
  <si>
    <t>* Estudio de Plan de manejo ambiental de ecosistemas naturales  del territorio.</t>
  </si>
  <si>
    <t>*Fomentar la cultura del cuidado ambiental en el territorio.</t>
  </si>
  <si>
    <t>*Reversión de  ecosistemas naturales   con participación comunitaria .</t>
  </si>
  <si>
    <t>Programa de recuperación de vertientes y recargas hídricas del territorio.</t>
  </si>
  <si>
    <t>*Estudio de plan de manejo de vertientes y recargas hídricas del territorio.</t>
  </si>
  <si>
    <t xml:space="preserve">
*Reversión  sustentable   de vertientes y zonas de recargas  hídricas del territorio con participación  comunitaria  </t>
  </si>
  <si>
    <t>Programa de desarrollo turístico, histórico y cultural de la parroquia.</t>
  </si>
  <si>
    <t>*Recuperación de  las tradiciones culturales que fomenten la identidad cultural de la parroquia.</t>
  </si>
  <si>
    <t>*Difusión del patrimonio e identidad cultural como parte del fomento turístico histórico en la parroquia Cubijies.</t>
  </si>
  <si>
    <t>*Apoyo implementación de sistemas de tratamiento de agua de consumo humano en las comunidades de la parroquia. (Sector El Socorro , Porlón, San Clemente y Cabecera  Parroquial ).</t>
  </si>
  <si>
    <t>*Apoyo  a la implementación   del sistema de conducción de la red de alcantarillado. (Cabecera Parroquial, El Socorro)</t>
  </si>
  <si>
    <t>*Apoyo a  la  implementación de una planta de tratamiento de aguas grises provenientes de la red de alcantarillado de la parroquia con fines comerciales.</t>
  </si>
  <si>
    <t>*Apoyo a  la ampliación de la cobertura de alumbrado eléctrico en la parroquia.</t>
  </si>
  <si>
    <t>*Fomento  a las actividades deportivas.</t>
  </si>
  <si>
    <t xml:space="preserve">Programa de servicios de grupos de atención prioritaria y vulnerable </t>
  </si>
  <si>
    <t xml:space="preserve">Integración social  de grupos  de atención prioritarias  y vulnerables   mediante  actividades de recreación  social </t>
  </si>
  <si>
    <t>* Inclusión de los grupos de atención prioritaria y vulnerable en actividades socioeconómicas de la parroquia.</t>
  </si>
  <si>
    <t>Programa de fortalecimiento de la producción agropecuaria a través de la innovación tecnológica sostenible, el emprendimiento y gestión de mercados remunerativos con el dialogo de saberes en el territorio</t>
  </si>
  <si>
    <t xml:space="preserve">*Escuela de formación de promotores para promover la transición al sistema  agrícola  sustentable   </t>
  </si>
  <si>
    <t>*Generación de mercados alternativos en el territorio.</t>
  </si>
  <si>
    <t>Innovación sustentable de las actividad agrícolas y  pecuaria en el territorio.</t>
  </si>
  <si>
    <t xml:space="preserve">*Apoyo al manejo sustentable del sistema de riego en la parroquia </t>
  </si>
  <si>
    <t>Programa de desarrollo turístico de la parroquia.</t>
  </si>
  <si>
    <t>Generación de capacidades en la población para la construcción, promoción y aprovechamiento sustentable de los lugares y espacios turísticos potenciales de la parroquia.</t>
  </si>
  <si>
    <t>Programa de fortalecimiento de emprendimientos del territorio.</t>
  </si>
  <si>
    <t>Fortalecimiento de las capacidades productivas para la innovación de los emprendimientos en el territorio.</t>
  </si>
  <si>
    <t xml:space="preserve">Programa de fomento de actividades comerciales </t>
  </si>
  <si>
    <t>Identificación de oportunidades económicas productivas para la población especializada del territorio.
Generar oferta turística de los recursos tangibles e intangibles de la parroquia.</t>
  </si>
  <si>
    <t>Programa de implementación de espacios de encuentro y recreación</t>
  </si>
  <si>
    <t>Reingenierías  de plazas centrales de las  comunidades Socorro, San Clemente  y Porlón</t>
  </si>
  <si>
    <t>Programa de mantenimiento de espacios de encuentro y recreación</t>
  </si>
  <si>
    <t xml:space="preserve">Fortalecimiento turístico  de la piscina de la Cabecera Parroquial </t>
  </si>
  <si>
    <t>Recuperación   de infraestructura física abandona  en la parroquia.</t>
  </si>
  <si>
    <t xml:space="preserve">Mantenimiento  de  infraestructura física  del GAD Parroquial </t>
  </si>
  <si>
    <t xml:space="preserve">Programa de seguridad  ciudadana  </t>
  </si>
  <si>
    <t xml:space="preserve">Plan de seguridad ciudadana con los  moradores de la parroquia  </t>
  </si>
  <si>
    <t xml:space="preserve">Programa de embellecimiento de   vivienda   </t>
  </si>
  <si>
    <t>Fomento de espacios verdes en las viviendas de la parroquia .</t>
  </si>
  <si>
    <t>Programa de mejoramiento de la red vial del territorio.</t>
  </si>
  <si>
    <t>Reforestación vial  de la parroquia con plantaciones económicas aprovechables.</t>
  </si>
  <si>
    <t>Asfaltado del anillo vial principal de la comunidad El Socorro de 10 km, mediante cuatro fases.</t>
  </si>
  <si>
    <t>Ejecución  del estudio de la vía principal Aguisacte - San Clemente -Caminos del Sol</t>
  </si>
  <si>
    <t xml:space="preserve">Adoquinamiento de las vías internas en las comunidades de la parroquia </t>
  </si>
  <si>
    <t>Mantenimiento de vías internas de la parroquia.</t>
  </si>
  <si>
    <t>Construcción de bordillos en la Parroquia</t>
  </si>
  <si>
    <t xml:space="preserve">Programa  de fortalecimiento de la  conectividad  en la parroquia </t>
  </si>
  <si>
    <t xml:space="preserve">Mejorar la competitividad  en la parroquia: telefonía  fija,  mejorar la señal  de radio y  televisión    </t>
  </si>
  <si>
    <t xml:space="preserve">Programa de fortalecimiento político, comunitario e institucional </t>
  </si>
  <si>
    <t xml:space="preserve">Fortalecimiento de capacidades políticas de las comunidades </t>
  </si>
  <si>
    <t>Fortalecimiento de la capacidad de gestión política de los cabildos de la parroquia</t>
  </si>
  <si>
    <t>Inclusión política de grupos vulnerables para la toma de decisiones.</t>
  </si>
  <si>
    <t xml:space="preserve">Fortalecimiento institucional de recursos (humanos, materiales, financieros, técnicos y tecnológicos) de GAD Parroquial </t>
  </si>
  <si>
    <t>Proyectos</t>
  </si>
  <si>
    <t>Biofísico</t>
  </si>
  <si>
    <t>ECONÓMICO PRODUCTIVO</t>
  </si>
  <si>
    <t>ASENTAMIENTOS HUMANOS, MOVILIDAD, ENERGÍA, CONECTIVIDAD Y TELECOMUNICACIONES</t>
  </si>
  <si>
    <t>POLÍTICA INSTITUCIONAL</t>
  </si>
  <si>
    <t>Componente</t>
  </si>
  <si>
    <t>GAD CUBIJIES
GAD PCH</t>
  </si>
  <si>
    <t>GAD CUBIJIES</t>
  </si>
  <si>
    <t xml:space="preserve">MINISTERIO DE PATRIMONIO CULTURAL </t>
  </si>
  <si>
    <t>*GAD PARROQUIAL
*GADMR</t>
  </si>
  <si>
    <t>GAD PARROQUIAL
MIES
IEPS
MAG
GADPCH
GADMR</t>
  </si>
  <si>
    <t>GAD PARROQUIAL
GADPCH
GADMR
IEPS
ONG´S
ENTIDADES FINANCIERAS ESTATALES</t>
  </si>
  <si>
    <t>GADPRC
GADPCH
GADMR
Ministerio Deporte.</t>
  </si>
  <si>
    <t xml:space="preserve">GADPRC
GADPCH
GADMR
Ministerio de Obras Públicas 
MINTEL
EERSA </t>
  </si>
  <si>
    <t xml:space="preserve">GADPR
Ministerio de la política.
Universidades .
</t>
  </si>
  <si>
    <t>COMPETENCIA</t>
  </si>
  <si>
    <t>Identificación de estrategias de articulación  - Competencias exclusivas</t>
  </si>
  <si>
    <t xml:space="preserve">COOTAD. Artículo 65: Competencias exclusivas del gobierno autónomo descentralizao parroquial rural:
Literal d) Incentivar y desarrollar actividades productovas comunitarias, la preservación de la biodiversidad y la protección del medio ambiente. 
</t>
  </si>
  <si>
    <t>*Efectuar Talleres
*Salidas de Campo
*Contratación de consultoria.</t>
  </si>
  <si>
    <t>*Realizar talleres sobre manejo  ambiental
*Prácticas de reforestación focales.</t>
  </si>
  <si>
    <t>*Socialización del Plan de Manejo Ambiental.
*Implementación del Plan de Manejo Ambiental.
*Adquisición de insumos y materiales.</t>
  </si>
  <si>
    <t>*Socialización del Plan de vertientes y zonas de recargas  hídricas.
*Implementación del Plan de vertientes y zonas de recargas  hídricas.
*Adquisición de insumos y materiales.</t>
  </si>
  <si>
    <t> Comisión de Producción, Turismo y Medio Ambiente.</t>
  </si>
  <si>
    <t xml:space="preserve">*Análisis de la calidad de agua de consumo.
*Adquisición de equipos y materiales para mejorar la calidad de agua.
*Capacitaciones para promover el uso sustentable del agua.
</t>
  </si>
  <si>
    <t>CON QUIEN?</t>
  </si>
  <si>
    <t xml:space="preserve">COOTAD. Artículo 65: Competencias exclusivas del gobierno autónomo descentralizao parroquial rural:
Literal a) Planificar con otras instituciones del sector públicos y actores de la socieda, el desarrollo parroquial y su correspondiente ordenamiento territorial en coordinación con el gobierno cantonal y provincial en el marco de la interculturalidad y plurinacionalidad y el respeto a la diversidad. </t>
  </si>
  <si>
    <t>*Identificación de alternativas de saneamiento de aguas grises.
*Contratación de consultoria</t>
  </si>
  <si>
    <t xml:space="preserve">*Estudio de  factibilidad del sistema  de saneamiento de aguas grises para las comunidades de Porlón y San Clemente </t>
  </si>
  <si>
    <t>* Apertura, excavación de la red principal de conducción de las aguas grises.
*Adquisición de insumos y materiales para la red de alcantarillado.</t>
  </si>
  <si>
    <t>*Estudio de impacto ambiental de la ubicación de la planta de tratamiento de aguas servidas.
*Adquisición de materiales de insumos y equipos para la planta de trtamiento de aguas sevidas.
*Fomentar agregación de valor con desechos de la planta de tratamientos.</t>
  </si>
  <si>
    <t>*Identificación sin alumbrado electrico.
*Gestión para la implementación de alumbrado eléctrico.
*Estudio de electrificación y alumbrado eléctrico en la parroquia.</t>
  </si>
  <si>
    <t xml:space="preserve">COOTAD. Artículo 65: Competencias exclusivas del gobierno autónomo descentralizao parroquial rural:
Literal d) Incentivar y desarrollar actividades productivas comunitarias, la preservación de la biodiversidad y la protección del medio ambiente. 
</t>
  </si>
  <si>
    <t>*Levantamiento de línea base de las plazas centrales  (Socorro, San Clemente y Porlón).
*Gestión con universidades para rediseño de plazas centrales.
*Implementar los diseños en las plazas centrales.
*Generar actividades culturales.</t>
  </si>
  <si>
    <t>*Gestión con las universidades para efectuar el rediseño de la piscina parroquial.
*Implementar diseño.
*Difusión del balneario, 
*Capacitación de atención al cliente.</t>
  </si>
  <si>
    <t>*Diagnóstico para determinar la priorización de uso público.
*Adecuación de la infraestructura física priorizada.
*Entrega de la infraestructura la organización.
*Seguimiento al buen uso de la infraestructura.</t>
  </si>
  <si>
    <t>*Adquisición de materiales para mantenimiento de la infraestructura física.
*Pagos de servicios básicos.</t>
  </si>
  <si>
    <t>*Actividades de integración social con la comunidad.
*Construcción de un plan de seguridad ciudadana participativa.
*Implementación del Plan de seguridad ciudadana participativa.</t>
  </si>
  <si>
    <t>*Talleres de concientización de cambios actitudinales de los  espacios verdes en la familia.
*Giras de observación a espacios verdes familiares.
*Concurso del mejor espacio verde.
*Adquisición de Insumos.</t>
  </si>
  <si>
    <t>*Implementar el vivero forestal y agroproductiva en la parroquial.
*Capacitación a la organización responsable del vivero.
*Implementar, estatutos, reglamento, modelo de gestión y manual de procesos del vivero.
*Difundir los servicios del vivero en la provincia.
*Adquisición de insumos, materiales y equipos.</t>
  </si>
  <si>
    <t>*Gestión para procesos de asfaltado del anillo vial El Socorro.</t>
  </si>
  <si>
    <t>*Contratación de una consultoria para estudios de la vía princilpal Aguisacte - San Clemente -Caminos del Sol.</t>
  </si>
  <si>
    <t>*Priorización de vías a intervenir.
*Gestión e intervención directa de las vías internas de la parroquia.</t>
  </si>
  <si>
    <t>*Limpieza y apertura de vías priorizadas.
*Lastrado de vías priorizadas.</t>
  </si>
  <si>
    <t>*Priorización de vías a intervenir.
*Construcción de Bordillos.</t>
  </si>
  <si>
    <t>*Gestión para mejorar la conectividad radial, televisiva, telefonía fija y movil.
*Gestión con universidades de propuestas de conectividad.</t>
  </si>
  <si>
    <t>Fortalecimiento de los servicios básicos de la parroquia.</t>
  </si>
  <si>
    <t>COOTAD. Artículo 65: Competencias exclusivas del gobierno autónomo descentralizao parroquial rural:
Literal b) Planificar, construir y mantener la infraestructura física, los equipamientos y los espacios púbicos de la parroquia, contenidos en los planes de desarrollo e incluidos en los presupuestos participativos anuales</t>
  </si>
  <si>
    <t>COOTAD. Artículo 65: Competencias exclusivas del gobierno autónomo descentralizao parroquial rural:
Literal f) Promover la organización de los ciudadanos de las comunas, recintos, y demás asentamientos rurales, con el carácter de organizaciones territoriales de base.</t>
  </si>
  <si>
    <t xml:space="preserve">COOTAD. Artículo 65: Competencias exclusivas del gobierno autónomo descentralizao parroquial rural:
Literal d)  Incentivar y desarrollar actividades productovas comunitarias, la preservación de la biodiversidad y la protección del medio ambiente. </t>
  </si>
  <si>
    <t>COOTAD. Artículo 65: Competencias exclusivas del gobierno autónomo descentralizao parroquial rural:
Literal c) Planificar y mantener, en coordinación con los gobiernos provinciales, la vialidad parroquial rural.</t>
  </si>
  <si>
    <t>COOTAD. Artículo 65: Competencias exclusivas del gobierno autónomo descentralizao parroquial rural:
Literal e)  Gestionar, coordinar y administrar los servicios públicos que le sean delegados o descentralizados por otros niveles de gobierno.</t>
  </si>
  <si>
    <t>*Capacitación de Manejo Parlamentario.
*Capacitación de Formas de Organización.
*Intercambio de experiencias con comunas fortalecidas.</t>
  </si>
  <si>
    <t>*Talleres de inclusión en actividades de la comunidad y la parroquia.
*Talleres con lideres para la inclusión de grupos prioritarios.</t>
  </si>
  <si>
    <t xml:space="preserve">*Identificación de necesidades  de recursos humanos y tecnologicos.
*Incorporación de recurso humano.
*Adquisición de equipos tecnológicos. </t>
  </si>
  <si>
    <t>*Sencibilización de género.
*Capacitación en la naturalización de la violencia familiar e intrafamiliar.
*Capacitación de  participación ciudadana y control social.
*Capacitación de Manejo  Parlamentario.
*Capacitación de la Constitución de la Rrepública del Ecuador y la COOTAD.
*Capacitaciones de formas de organización. 
*Impresión de documentos.</t>
  </si>
  <si>
    <t>*Contratación de consultoria para los siguiente puntos:
a) Identificar las tradiciones culturales de a parroquia.
b)Documentar las tradiciones culturales.
c)Socializar las tradiciones culturales en la parroquia.
*Fortalecimiento de las tradiciones culturales mediante talleres de capacitación
*Impresión del documento de las tradiciones culturales
*Lanzamiento  y difusión de tradiciones culturales.</t>
  </si>
  <si>
    <t xml:space="preserve">*Identificar los potenciales patrimonios tagibles e intangibles de la parroquia, mediante consultoria.
*Fortalecer los paotenciales patrimonios tangibles e intangibles.
*Iniciar con un proceso de declaración de Patrimonio Tangible e intangible.
</t>
  </si>
  <si>
    <t>*Participación  en ferías, eventos cultutales.
*Elaborar la agenda  turistica  de   patrimonio cultutal de la parrpquia.
*Difusión de los patrimonio Tangibles e Intangibles, mediante talleres, capacitaciones y lanzamientos de libros.
*Crear  spot publicitario  del patrimoio cultural de la parroquia.</t>
  </si>
  <si>
    <t xml:space="preserve">*Talleres de consumo responsable.
*Actividades de integración familiar.
*Efectuar un comité de padres de familia
* Generar comites de seguridad ciudadana.
*Adquisición de insumos y materias.
</t>
  </si>
  <si>
    <t>*Talles de fomento deportivo y consumo responsable
*Mantenimiento de infraestructurs deportivas.
*Fortalecer la organización deportiva
*Incentivos al fomento deportivo.</t>
  </si>
  <si>
    <t xml:space="preserve">*Talleres de capacitación de sencibilización del aporte económico de la mujer en la familia.
*Talleres de equidad de género.
*Talleres del efecto de la naturalización de la violencia familiar e intrafamiliar.
*Talleres de los derechos de la familia y la mujer.
</t>
  </si>
  <si>
    <t>*Identificar actividades económicas en el territorio para grupos de atención prioritaria y vulnerables.
*Generar formas de organización cooperativista.
*Talleres de fortalecimiento organizactivo.
*Intercambio de experiencias.
*Adquisición de insumos, materiales y equipos.</t>
  </si>
  <si>
    <t xml:space="preserve">COOTAD. Artículo 65:Competencias exclusivas del gobierno autónomo descentralizao parroquial rural:
Literal a) Planificar junto con otras instituciones del sector público y actores de la sociedad el desarrollo parroquial y su correspondiente ordenamiento territorial, en coordinación con el gobierno cantonal y provincial en el marco de la interculturalidad y plurinacionalidad y el respeto a la diversidad. </t>
  </si>
  <si>
    <t xml:space="preserve">COOTAD. Artículo 65: Competencias exclusivas del gobierno autónomo descentralizao parroquial rural:
Literal a) Planificar junto con otras instituciones del sector público y actores de la sociedad el desarrollo parroquial y su correspondiente ordenamiento territorial, en coordinación con el gobierno cantonal y provincial en el marco de la interculturalidad y plurinacionalidad y el respeto a la diversidad. </t>
  </si>
  <si>
    <t>COOTAD. Artículo 65: Competencias exclusivas del gobierno autónomo descentralizao parroquial rural:
Literal f) Promover la organización de los ciudadanos de las comunas, recintos y demas asentamientos rurales, con el carácter de organizaciones territoriles base.</t>
  </si>
  <si>
    <t>COOTAD. Artículo 65: Competencias exclusivas del gobierno autónomo descentralizao parroquial rural:
Literal e) Gestionar, coordinar y administrar los servicios públicos que le sea delegados o descentralizados por otros niveles de gobierno.</t>
  </si>
  <si>
    <t xml:space="preserve">Competencias exclusivas del gobierno autónomo descentralizao parroquial rural:
Literal d)  Incentivar y desarrollar actividades productovas comunitarias, la preservación de la biodiversidad y la protección del medio ambiente. </t>
  </si>
  <si>
    <t>*Sencibilización sobre los sistemas productivos alternativos sostenibles.</t>
  </si>
  <si>
    <t>*Talleres de sencibilización de sistemas de producción alternativos.
*Talleres de consumo responsable.
*Intercambio de experiencias.</t>
  </si>
  <si>
    <t xml:space="preserve">*Sencibilizació de los sistemas de producción convencional y alternativos
*Talleres de consumo responsable.
*Implementación de escuelas agroecológicas.
*Adquisición de insumos y materiales.
*Intercambio de experiencias.
</t>
  </si>
  <si>
    <t>*Talleres de formación de ferias alternativas.
*Construcción de estatutos, reglamento y modelo de gestión de las ferias alternativas.
*Adquisición de carpas, sillas, mesas, equipo de audio y gabetas.
*Intercambio de experiencias de ferias.</t>
  </si>
  <si>
    <t>*Implementar granjas piloto agroecológicas.
*Talleres de sencibilización del sistema de producción alternativo.
*Talleres de consumo responsable.
*Adquisición de insumos, materiales, plantas y semovientes.</t>
  </si>
  <si>
    <t>*Identificar las necesidades de los canales  internos de riego de la parroquia.
*Mantenimiento de los canales internos de riego.
*Talleres de fortalecimiento de las orgaizaciones de riego.</t>
  </si>
  <si>
    <t>*Identificar los potencilales lugares y turísticos de la parroquia.
*Fortalecer los espacios turísticos.
*Genera la agenda de atractivos turísticos.
*Realizar talleres de capacitación de atención al turista.
*Fortalecer el turisto comunitario.
*Generar spots publicitarios de la oferta turística.</t>
  </si>
  <si>
    <t>*Identificar los emprendimientos en el territorio.
*Talleres de concientización de emprendimientos cooperativistas.
*Capacitaciones de innovación en los emprendimientos.
*Incentivos a emprendimientos cooperativistas.</t>
  </si>
  <si>
    <t>*Identificar personal especializado 
*Talleres de emprendimiento cooperativista.
*Vincular proyectos a instituciones gubernamentales y no guberamentales para su financiamiento.</t>
  </si>
  <si>
    <t xml:space="preserve">año de   ejecuciòn  </t>
  </si>
  <si>
    <t xml:space="preserve">Activiades  </t>
  </si>
  <si>
    <t xml:space="preserve">Fuente de Finaciamiento </t>
  </si>
  <si>
    <t>Presu puesto 2020</t>
  </si>
  <si>
    <t xml:space="preserve">GAD PCH </t>
  </si>
  <si>
    <t xml:space="preserve">Municipio </t>
  </si>
  <si>
    <t xml:space="preserve">Total  </t>
  </si>
  <si>
    <t>Presupuesto  2019</t>
  </si>
  <si>
    <t xml:space="preserve">Implementaciòn   Vivero,  frutal,  Horticola y    Forestal </t>
  </si>
  <si>
    <t xml:space="preserve">Tallere de capacitaciòn  de protecciòn  y recuperaciòn  ambiental </t>
  </si>
  <si>
    <t xml:space="preserve">Reforestaciòn de lugares con procesos de Erosiòn </t>
  </si>
  <si>
    <t>*Documentaciòn  de patrimonio: musical, cultura  y artesanía  de la parroquia mediante el rescate documental histórico.</t>
  </si>
  <si>
    <t>Documnetar las  tradiciones culturales ( libro  de la cultura Cubijeña)</t>
  </si>
  <si>
    <t xml:space="preserve">Adquisiciòn y colocaciòn de letreros de informaciòn </t>
  </si>
  <si>
    <t xml:space="preserve">Estudio  para  dotaciòn de agua de consumo Sector  Bactus </t>
  </si>
  <si>
    <t>Proveer de maquinaria para el  sistema de conducción de la red de alcantarillado. (Cabecera Parroquial, El Socorro)</t>
  </si>
  <si>
    <t>*Aportar,  maquinaria o insumos   para implementación de una planta de tratamiento de aguas grises provenientes de la red de alcantarillado de la parroquia con fines comerciales.</t>
  </si>
  <si>
    <t xml:space="preserve">Mejorar  infraestructura del Sub Centro de Salud  mediante convenio  interintitucional </t>
  </si>
  <si>
    <t xml:space="preserve">Talleres del genero rol del  hombre en la familia  </t>
  </si>
  <si>
    <t xml:space="preserve">Interevenciòn estadio de la cabecera parroquial, graderio, Cubierta y area  verde </t>
  </si>
  <si>
    <t>Dotaciòn de materiales e isnumos para fomentar el  deporte</t>
  </si>
  <si>
    <t>Servicio de atenciòn para adultos  mayores  con centro gerontologico  en convenio MIES</t>
  </si>
  <si>
    <t xml:space="preserve">Tallere de sencibilizaciòn  agricultura sotenible </t>
  </si>
  <si>
    <t>Intercambio experiencias sistemas de producòn alternativa  en Nabon -Azuay</t>
  </si>
  <si>
    <t xml:space="preserve">Talleres  de capacitaciòn en Agroecologia </t>
  </si>
  <si>
    <t>Estudio  para  recuperaciòn de espacios turisticos de la parroquia</t>
  </si>
  <si>
    <t>Talleres  de promociòn y servicio turistico</t>
  </si>
  <si>
    <t xml:space="preserve">Talleres para fomentar la innovaciòn en los emprendimientos de la parroquia </t>
  </si>
  <si>
    <t xml:space="preserve">Talleres  en planes de negocios  y mercadeo  con profesionales  de la Parroquia </t>
  </si>
  <si>
    <t xml:space="preserve">Adquisiciòn de materiales e insumos para estudio de reigenieris de las plazas  comunlaes </t>
  </si>
  <si>
    <t xml:space="preserve">Mantenimiento de la infraestructura de la Piscina </t>
  </si>
  <si>
    <t xml:space="preserve">Reingenierías  de plazas centrales de las  comunidades Socorro, San Clemente , Porlón  e infraestructura fisica de Parroquia </t>
  </si>
  <si>
    <t xml:space="preserve">Gestiòn para  traspaso de infraestructura fisica  en condiciones favorables al  GAD Parroquial </t>
  </si>
  <si>
    <t>Pintada Infraestructura  GAD Parroquial</t>
  </si>
  <si>
    <t>Colocaciòn de  nombre  y  logotipo en madera  en el GAD Cubijies</t>
  </si>
  <si>
    <t xml:space="preserve">Reavilitaciòn de oficinas para vocales ( mesas, sillas, cableado electrico e impresora ) </t>
  </si>
  <si>
    <t>*Fortalecimiento de los servicios de educación, salud con participación ciudadana de la parroquia.</t>
  </si>
  <si>
    <t xml:space="preserve">Intervencìon directa </t>
  </si>
  <si>
    <t xml:space="preserve">GADPCH </t>
  </si>
  <si>
    <t>MUNICIPIO</t>
  </si>
  <si>
    <t xml:space="preserve">Asfaltado  via las  minas </t>
  </si>
  <si>
    <t xml:space="preserve">Asfaltado  via San Vicente- Socorro </t>
  </si>
  <si>
    <t xml:space="preserve">Cabecera Parroquial ; materiales  e insumos </t>
  </si>
  <si>
    <t xml:space="preserve">Socorro; Materiales e insumos </t>
  </si>
  <si>
    <t>San  Clemente; Materiales e insumos</t>
  </si>
  <si>
    <t xml:space="preserve">Intercambio de experiencias  con grupos vulnerables fortalecidos en  territorios </t>
  </si>
  <si>
    <t xml:space="preserve">Pago tecnicos de planificaciònn  </t>
  </si>
  <si>
    <t xml:space="preserve">Presupuesto año 2020  inversiòn </t>
  </si>
  <si>
    <t>Aporte GADPCH</t>
  </si>
  <si>
    <t xml:space="preserve">Aporte  Municipio </t>
  </si>
  <si>
    <t>Saldo Planificado 2019</t>
  </si>
  <si>
    <t>Saldo no planificado 2019</t>
  </si>
  <si>
    <t>Recuperaciòn IVA</t>
  </si>
  <si>
    <t>Total</t>
  </si>
  <si>
    <t xml:space="preserve">Talleres  e intercambio de experiencia  del rol de la mujer y  jovenes en el desarrollo de la parroquia   </t>
  </si>
  <si>
    <t>Deficit  o supervit  Inversiòn  2020</t>
  </si>
  <si>
    <t xml:space="preserve">Monto  de inversiòn  por Componente </t>
  </si>
  <si>
    <t xml:space="preserve">Socio  Cultural </t>
  </si>
  <si>
    <t xml:space="preserve">Resumen   de inversiòn por componente  </t>
  </si>
  <si>
    <t xml:space="preserve">Relaciòn % al  presupuesto </t>
  </si>
  <si>
    <t xml:space="preserve">Biofisico </t>
  </si>
  <si>
    <t>Productivo</t>
  </si>
  <si>
    <t>Movilidad</t>
  </si>
  <si>
    <t xml:space="preserve">Politico Institucional </t>
  </si>
  <si>
    <t xml:space="preserve">Concurso de pintura ; danza escolar y  catequesis  </t>
  </si>
  <si>
    <t xml:space="preserve">Insumos para jardineria en las viviedas  </t>
  </si>
  <si>
    <t xml:space="preserve">Formaciòn  de capacidades  de dirigentes  comunitarios  </t>
  </si>
  <si>
    <t>Fomentar la recuperaciòn de la cultura Cubijeña danza, arte etc.</t>
  </si>
  <si>
    <t>Colocaciòn Cubierta  Cancha Sauces  Mirador</t>
  </si>
  <si>
    <t xml:space="preserve">Adquisiciòn de materiales e  insumos   para promover la agricultura  agroecologica  </t>
  </si>
  <si>
    <t xml:space="preserve">Revestimiento del canal de Riego de la parroquia </t>
  </si>
  <si>
    <t>Total GAD</t>
  </si>
  <si>
    <t>Total  GAD Compon.</t>
  </si>
  <si>
    <t>Presupuesto  2020</t>
  </si>
  <si>
    <t>Aporte  Gobierno Central años 2020</t>
  </si>
  <si>
    <t xml:space="preserve">Adoquinado  Calles bacecera parroquia  </t>
  </si>
  <si>
    <t>Adoquinado Socorro</t>
  </si>
  <si>
    <t>Adoquinado San Clemente</t>
  </si>
  <si>
    <t xml:space="preserve">Adoquinado Porlon  </t>
  </si>
  <si>
    <t>Cemento  para terminado de adoquinado</t>
  </si>
  <si>
    <t xml:space="preserve">Mano de obra para adoquinado Cabecera Parroquial </t>
  </si>
  <si>
    <t>Contrataciòn mano de obra para adoquinado San Clemente</t>
  </si>
  <si>
    <t xml:space="preserve">Contrataciòn mano de obra para adoquinado el Porlòn </t>
  </si>
  <si>
    <t xml:space="preserve">Contrataciòn de maquinaria  para   mejoras  de vìas  internas de la parroquia  </t>
  </si>
  <si>
    <t>Adquisiciòn de insumos  y materiales para el fortalecimieto institucional</t>
  </si>
  <si>
    <t>Mano de obra para Bordillos  San Clemente</t>
  </si>
  <si>
    <t xml:space="preserve">Mano de obra para Bordillos  Porlon </t>
  </si>
  <si>
    <t xml:space="preserve">Adquisiciòn de arboles, maderables  y  ornamentales para delimitar  las vias  principales  y secundarias </t>
  </si>
  <si>
    <t xml:space="preserve">Estudio  de suelo  para resistencia de mantenimineto vial </t>
  </si>
  <si>
    <t xml:space="preserve">PARTIDA   PRESUPUESTARIA </t>
  </si>
  <si>
    <t>73.06.05</t>
  </si>
  <si>
    <t>75.01.04</t>
  </si>
  <si>
    <t>73.08.01</t>
  </si>
  <si>
    <t>73.08.27</t>
  </si>
  <si>
    <t>73.06.13</t>
  </si>
  <si>
    <t>73.08.04</t>
  </si>
  <si>
    <t>73.04.02</t>
  </si>
  <si>
    <t>73.02.07</t>
  </si>
  <si>
    <t>73.05.04</t>
  </si>
  <si>
    <t>73.06.09</t>
  </si>
  <si>
    <t>73.08.24
84.01.07
84.01.03</t>
  </si>
  <si>
    <t>84.01.03</t>
  </si>
  <si>
    <t xml:space="preserve">Partida  Prespuestaría Proyecto </t>
  </si>
  <si>
    <t>75.01.04
73.08.01</t>
  </si>
  <si>
    <t>73.08.27
73.06.13
75.01.04</t>
  </si>
  <si>
    <t>73.15.15
73.08.14</t>
  </si>
  <si>
    <t>75.01.04
73.06.05</t>
  </si>
  <si>
    <t>73.06.09
73.05.04</t>
  </si>
  <si>
    <t>Saldo año 2019 ( en Banco)</t>
  </si>
  <si>
    <t>Dinero comprometido  inversión 2019</t>
  </si>
  <si>
    <t>Dinero Sobrante  Gasto  Corriente 2019</t>
  </si>
  <si>
    <t xml:space="preserve">Adquisiciòn de material petreo  para bordillo en la parroquia </t>
  </si>
  <si>
    <t>Apertura  de red Principal de alcantarillado (alquiler de maquinaria)</t>
  </si>
  <si>
    <t xml:space="preserve">Contrataciòn de  Estudio : Elaboraciòn Plan de Manejo  Ambiental </t>
  </si>
  <si>
    <t>Adquisición  de material petreo  para doquinado vías Parroquia Cubijies</t>
  </si>
  <si>
    <t>Mano de obra para construcción de  Bordillos  vías Parroquia Cubijies</t>
  </si>
  <si>
    <t>Adquisición  de material petreo  para contrucción de bordillos vías Parroquia Cubijies</t>
  </si>
  <si>
    <t xml:space="preserve">Aquisición de materiales de construcción como  pintura, material de ferreteria  y pago de mano de obra  </t>
  </si>
  <si>
    <t xml:space="preserve">Manual de gestiòn  Pisicna (estudio)  </t>
  </si>
  <si>
    <t>73.08.11</t>
  </si>
  <si>
    <t>75.01.04
73.08.11</t>
  </si>
  <si>
    <t xml:space="preserve">1000 USD para adquisición de carpas  (73.08.24) ingresa como  publicidad
1500USD para adquisición de equipo informatico Computadoras e impresora  (84.01.07)
500 USD para adquisición de inmoviliario  (84.01.03)   </t>
  </si>
  <si>
    <t>73.04.02
73.02.07</t>
  </si>
  <si>
    <t>3953, 6 USD monto  comprometido 2019,  partida  73.06.13</t>
  </si>
  <si>
    <t>2399,00 USD monto  comprometido  2019, partida 73.05.04</t>
  </si>
  <si>
    <t xml:space="preserve"> </t>
  </si>
  <si>
    <t>1356,4 USD monto  comprometido  2019, partida  73.08.11</t>
  </si>
  <si>
    <t xml:space="preserve">Total  fondo  para  inversión  2020 </t>
  </si>
  <si>
    <t xml:space="preserve">Meta  </t>
  </si>
  <si>
    <t xml:space="preserve"> Promover el desarrollo político  en la parroquia  con la participación ciudadana.</t>
  </si>
  <si>
    <t xml:space="preserve"> Un plan de manejo ambiental  </t>
  </si>
  <si>
    <t xml:space="preserve"> Una tradición cultural documentada de la parroquia.</t>
  </si>
  <si>
    <t xml:space="preserve">Una escuela   de formación permanente de productores   agroecológicos   </t>
  </si>
  <si>
    <t xml:space="preserve">10%  de canales de riego   intervenidos   </t>
  </si>
  <si>
    <t xml:space="preserve">1 estudio de reingeniería de las plazas centrales de la parroquia </t>
  </si>
  <si>
    <t xml:space="preserve">80% de proyectos de desarrollo ejecutados por el GADP Cubijies </t>
  </si>
  <si>
    <t xml:space="preserve">10% del territorio intervenido en procesos de recuperación       </t>
  </si>
  <si>
    <t xml:space="preserve">10% de la población se vincula a diferentes  actividades deportivas    </t>
  </si>
  <si>
    <t>10% de adultos  mayores  en estado de vulnerabilidad  atendidos en  centro de atención  diurno MIES</t>
  </si>
  <si>
    <t xml:space="preserve">10% de grupos vulnerables con   emprendimientos socios  económicos     </t>
  </si>
  <si>
    <t xml:space="preserve">10% del territorio  agrícola  con prácticas  agropecuarias sustentables      </t>
  </si>
  <si>
    <t xml:space="preserve">Balneario  de Cubijies recibe   al 30 % de capacidad de oferta    </t>
  </si>
  <si>
    <t>Mantenimiento del 50% de la infraestructura física  del GAD Parroquial</t>
  </si>
  <si>
    <t xml:space="preserve">10% de vías  internas  de la parroquia  con adoquín  </t>
  </si>
  <si>
    <t xml:space="preserve">Mantenimiento  del  20% de las vías de la parroquia  </t>
  </si>
  <si>
    <t xml:space="preserve">10% de  vías internas con  bordillos  </t>
  </si>
  <si>
    <t xml:space="preserve">70% de avance de la red principal de alcantarillado    </t>
  </si>
  <si>
    <t>Recuperar la identidad cultural de la parroquia promoviendo los derechos de la población y la naturaleza</t>
  </si>
  <si>
    <t>Fomentar la recuperación sustentable de  servicios ambientales  de la parroquia</t>
  </si>
  <si>
    <t>Generar una economía cooperativista sustentable en el territorio.</t>
  </si>
  <si>
    <t>Garantizar los derechos de la población y la naturaleza.</t>
  </si>
  <si>
    <t>PLAN OPERATIVO  ANUAL GAD CUBIJIES  2020 ADMINSTRACIÓN 2019-2023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</si>
</sst>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\ * #,##0.00_);_(&quot;$&quot;\ * \(#,##0.00\);_(&quot;$&quot;\ * &quot;-&quot;??_);_(@_)"/>
    <numFmt numFmtId="43" formatCode="_(* #,##0.00_);_(* \(#,##0.00\);_(* &quot;-&quot;??_);_(@_)"/>
    <numFmt numFmtId="164" formatCode="0.0%"/>
    <numFmt numFmtId="165" formatCode="0.0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8"/>
      <color rgb="FF000000"/>
      <name val="Calibri"/>
      <family val="2"/>
    </font>
    <font>
      <sz val="10"/>
      <color rgb="FF000000"/>
      <name val="Times New Roman"/>
      <family val="1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</font>
    <font>
      <b/>
      <sz val="16"/>
      <color rgb="FF000000"/>
      <name val="Calibri"/>
      <family val="2"/>
    </font>
    <font>
      <b/>
      <sz val="14"/>
      <color theme="1"/>
      <name val="Calibri"/>
      <family val="2"/>
      <scheme val="minor"/>
    </font>
    <font>
      <b/>
      <sz val="16"/>
      <color theme="1"/>
      <name val="Times New Roman"/>
      <family val="1"/>
    </font>
    <font>
      <b/>
      <sz val="16"/>
      <color rgb="FF000000"/>
      <name val="Times New Roman"/>
      <family val="1"/>
    </font>
    <font>
      <sz val="16"/>
      <color theme="1"/>
      <name val="Times New Roman"/>
      <family val="1"/>
    </font>
    <font>
      <b/>
      <sz val="18"/>
      <color theme="1"/>
      <name val="Times New Roman"/>
      <family val="1"/>
    </font>
    <font>
      <b/>
      <sz val="18"/>
      <color rgb="FF000000"/>
      <name val="Times New Roman"/>
      <family val="1"/>
    </font>
    <font>
      <sz val="18"/>
      <color theme="1"/>
      <name val="Times New Roman"/>
      <family val="1"/>
    </font>
    <font>
      <sz val="18"/>
      <color rgb="FFFF0000"/>
      <name val="Times New Roman"/>
      <family val="1"/>
    </font>
    <font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6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8"/>
      <color indexed="81"/>
      <name val="Tahoma"/>
      <family val="2"/>
    </font>
    <font>
      <sz val="18"/>
      <color indexed="81"/>
      <name val="Tahoma"/>
      <family val="2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82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4" fillId="2" borderId="11" xfId="0" applyFont="1" applyFill="1" applyBorder="1" applyAlignment="1">
      <alignment vertical="center" wrapText="1"/>
    </xf>
    <xf numFmtId="0" fontId="4" fillId="2" borderId="12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44" fontId="0" fillId="4" borderId="1" xfId="1" applyFont="1" applyFill="1" applyBorder="1" applyAlignment="1">
      <alignment horizontal="center" vertical="center" wrapText="1"/>
    </xf>
    <xf numFmtId="44" fontId="0" fillId="7" borderId="1" xfId="1" applyFont="1" applyFill="1" applyBorder="1" applyAlignment="1">
      <alignment horizontal="center" vertical="center"/>
    </xf>
    <xf numFmtId="44" fontId="0" fillId="8" borderId="1" xfId="1" applyFont="1" applyFill="1" applyBorder="1" applyAlignment="1">
      <alignment horizontal="center" vertical="center"/>
    </xf>
    <xf numFmtId="44" fontId="0" fillId="8" borderId="1" xfId="1" applyFont="1" applyFill="1" applyBorder="1" applyAlignment="1">
      <alignment horizontal="center" vertical="center" wrapText="1"/>
    </xf>
    <xf numFmtId="44" fontId="0" fillId="9" borderId="1" xfId="1" applyFont="1" applyFill="1" applyBorder="1" applyAlignment="1">
      <alignment horizontal="center" vertical="center" wrapText="1"/>
    </xf>
    <xf numFmtId="44" fontId="0" fillId="9" borderId="1" xfId="1" applyFont="1" applyFill="1" applyBorder="1" applyAlignment="1">
      <alignment horizontal="center" vertical="center"/>
    </xf>
    <xf numFmtId="0" fontId="4" fillId="8" borderId="8" xfId="0" applyFont="1" applyFill="1" applyBorder="1" applyAlignment="1">
      <alignment vertical="center" wrapText="1"/>
    </xf>
    <xf numFmtId="0" fontId="0" fillId="8" borderId="0" xfId="0" applyFill="1" applyAlignment="1">
      <alignment wrapText="1"/>
    </xf>
    <xf numFmtId="0" fontId="4" fillId="8" borderId="0" xfId="0" applyFont="1" applyFill="1" applyBorder="1" applyAlignment="1">
      <alignment vertical="center" wrapText="1"/>
    </xf>
    <xf numFmtId="0" fontId="0" fillId="6" borderId="0" xfId="0" applyFill="1"/>
    <xf numFmtId="0" fontId="0" fillId="8" borderId="1" xfId="0" applyFill="1" applyBorder="1" applyAlignment="1">
      <alignment horizontal="center" vertical="center" wrapText="1"/>
    </xf>
    <xf numFmtId="0" fontId="0" fillId="9" borderId="0" xfId="0" applyFill="1" applyAlignment="1">
      <alignment wrapText="1"/>
    </xf>
    <xf numFmtId="0" fontId="2" fillId="0" borderId="0" xfId="0" applyFont="1" applyAlignment="1">
      <alignment horizontal="center" vertical="center"/>
    </xf>
    <xf numFmtId="44" fontId="0" fillId="5" borderId="1" xfId="1" applyFont="1" applyFill="1" applyBorder="1" applyAlignment="1">
      <alignment horizontal="center" vertical="center" wrapText="1"/>
    </xf>
    <xf numFmtId="44" fontId="0" fillId="6" borderId="1" xfId="1" applyFont="1" applyFill="1" applyBorder="1" applyAlignment="1">
      <alignment horizontal="center" vertical="center" wrapText="1"/>
    </xf>
    <xf numFmtId="44" fontId="0" fillId="0" borderId="0" xfId="0" applyNumberFormat="1"/>
    <xf numFmtId="0" fontId="3" fillId="3" borderId="12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0" fillId="0" borderId="24" xfId="0" applyBorder="1"/>
    <xf numFmtId="0" fontId="0" fillId="0" borderId="0" xfId="0" applyBorder="1"/>
    <xf numFmtId="0" fontId="4" fillId="2" borderId="13" xfId="0" applyFont="1" applyFill="1" applyBorder="1" applyAlignment="1">
      <alignment vertical="center" wrapText="1"/>
    </xf>
    <xf numFmtId="44" fontId="0" fillId="4" borderId="34" xfId="1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vertical="center" wrapText="1"/>
    </xf>
    <xf numFmtId="0" fontId="0" fillId="0" borderId="7" xfId="0" applyBorder="1"/>
    <xf numFmtId="0" fontId="0" fillId="0" borderId="0" xfId="0" applyBorder="1" applyAlignment="1">
      <alignment wrapText="1"/>
    </xf>
    <xf numFmtId="0" fontId="0" fillId="0" borderId="7" xfId="0" applyBorder="1" applyAlignment="1">
      <alignment wrapText="1"/>
    </xf>
    <xf numFmtId="44" fontId="0" fillId="5" borderId="34" xfId="1" applyFont="1" applyFill="1" applyBorder="1" applyAlignment="1">
      <alignment horizontal="center" vertical="center" wrapText="1"/>
    </xf>
    <xf numFmtId="0" fontId="0" fillId="0" borderId="24" xfId="0" applyFill="1" applyBorder="1"/>
    <xf numFmtId="0" fontId="0" fillId="0" borderId="0" xfId="0" applyFill="1" applyBorder="1"/>
    <xf numFmtId="0" fontId="0" fillId="0" borderId="0" xfId="0" applyFill="1" applyBorder="1" applyAlignment="1">
      <alignment wrapText="1"/>
    </xf>
    <xf numFmtId="0" fontId="0" fillId="0" borderId="7" xfId="0" applyFill="1" applyBorder="1" applyAlignment="1">
      <alignment wrapText="1"/>
    </xf>
    <xf numFmtId="44" fontId="0" fillId="6" borderId="34" xfId="1" applyFont="1" applyFill="1" applyBorder="1" applyAlignment="1">
      <alignment horizontal="center" vertical="center" wrapText="1"/>
    </xf>
    <xf numFmtId="44" fontId="0" fillId="7" borderId="30" xfId="1" applyFont="1" applyFill="1" applyBorder="1" applyAlignment="1">
      <alignment horizontal="center" vertical="center"/>
    </xf>
    <xf numFmtId="0" fontId="0" fillId="0" borderId="24" xfId="0" applyBorder="1" applyAlignment="1">
      <alignment wrapText="1"/>
    </xf>
    <xf numFmtId="0" fontId="0" fillId="8" borderId="0" xfId="0" applyFill="1" applyBorder="1" applyAlignment="1">
      <alignment wrapText="1"/>
    </xf>
    <xf numFmtId="0" fontId="0" fillId="6" borderId="0" xfId="0" applyFill="1" applyBorder="1"/>
    <xf numFmtId="44" fontId="0" fillId="8" borderId="34" xfId="1" applyFont="1" applyFill="1" applyBorder="1" applyAlignment="1">
      <alignment horizontal="center" vertical="center" wrapText="1"/>
    </xf>
    <xf numFmtId="0" fontId="0" fillId="8" borderId="7" xfId="0" applyFill="1" applyBorder="1" applyAlignment="1">
      <alignment wrapText="1"/>
    </xf>
    <xf numFmtId="0" fontId="0" fillId="6" borderId="7" xfId="0" applyFill="1" applyBorder="1"/>
    <xf numFmtId="44" fontId="0" fillId="9" borderId="30" xfId="1" applyFont="1" applyFill="1" applyBorder="1" applyAlignment="1">
      <alignment horizontal="center" vertical="center" wrapText="1"/>
    </xf>
    <xf numFmtId="0" fontId="0" fillId="9" borderId="24" xfId="0" applyFill="1" applyBorder="1" applyAlignment="1">
      <alignment wrapText="1"/>
    </xf>
    <xf numFmtId="0" fontId="0" fillId="9" borderId="0" xfId="0" applyFill="1" applyBorder="1" applyAlignment="1">
      <alignment wrapText="1"/>
    </xf>
    <xf numFmtId="44" fontId="0" fillId="9" borderId="34" xfId="1" applyFont="1" applyFill="1" applyBorder="1" applyAlignment="1">
      <alignment horizontal="center" vertical="center"/>
    </xf>
    <xf numFmtId="0" fontId="0" fillId="0" borderId="21" xfId="0" applyBorder="1" applyAlignment="1">
      <alignment horizontal="left" wrapText="1"/>
    </xf>
    <xf numFmtId="0" fontId="0" fillId="0" borderId="19" xfId="0" applyBorder="1" applyAlignment="1">
      <alignment horizontal="left" wrapText="1"/>
    </xf>
    <xf numFmtId="0" fontId="10" fillId="9" borderId="14" xfId="0" applyFont="1" applyFill="1" applyBorder="1" applyAlignment="1">
      <alignment horizontal="center" wrapText="1"/>
    </xf>
    <xf numFmtId="0" fontId="12" fillId="10" borderId="30" xfId="0" applyFont="1" applyFill="1" applyBorder="1" applyAlignment="1">
      <alignment horizontal="center"/>
    </xf>
    <xf numFmtId="0" fontId="12" fillId="10" borderId="1" xfId="0" applyFont="1" applyFill="1" applyBorder="1" applyAlignment="1">
      <alignment horizontal="center" vertical="center" wrapText="1"/>
    </xf>
    <xf numFmtId="0" fontId="12" fillId="10" borderId="34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 wrapText="1"/>
    </xf>
    <xf numFmtId="0" fontId="12" fillId="5" borderId="34" xfId="0" applyFont="1" applyFill="1" applyBorder="1" applyAlignment="1">
      <alignment horizontal="center" vertical="center" wrapText="1"/>
    </xf>
    <xf numFmtId="0" fontId="12" fillId="11" borderId="30" xfId="0" applyFont="1" applyFill="1" applyBorder="1" applyAlignment="1">
      <alignment horizontal="center" vertical="center" wrapText="1"/>
    </xf>
    <xf numFmtId="0" fontId="12" fillId="11" borderId="1" xfId="0" applyFont="1" applyFill="1" applyBorder="1" applyAlignment="1">
      <alignment horizontal="center" vertical="center" wrapText="1"/>
    </xf>
    <xf numFmtId="0" fontId="12" fillId="11" borderId="34" xfId="0" applyFont="1" applyFill="1" applyBorder="1" applyAlignment="1">
      <alignment horizontal="center" vertical="center" wrapText="1"/>
    </xf>
    <xf numFmtId="0" fontId="12" fillId="8" borderId="30" xfId="0" applyFont="1" applyFill="1" applyBorder="1" applyAlignment="1">
      <alignment horizontal="center" vertical="center" wrapText="1"/>
    </xf>
    <xf numFmtId="0" fontId="12" fillId="8" borderId="1" xfId="0" applyFont="1" applyFill="1" applyBorder="1" applyAlignment="1">
      <alignment horizontal="center" vertical="center"/>
    </xf>
    <xf numFmtId="0" fontId="12" fillId="8" borderId="34" xfId="0" applyFont="1" applyFill="1" applyBorder="1" applyAlignment="1">
      <alignment horizontal="center" vertical="center" wrapText="1"/>
    </xf>
    <xf numFmtId="0" fontId="12" fillId="9" borderId="30" xfId="0" applyFont="1" applyFill="1" applyBorder="1" applyAlignment="1">
      <alignment horizontal="center" vertical="center" wrapText="1"/>
    </xf>
    <xf numFmtId="0" fontId="12" fillId="9" borderId="1" xfId="0" applyFont="1" applyFill="1" applyBorder="1" applyAlignment="1">
      <alignment horizontal="center" vertical="center" wrapText="1"/>
    </xf>
    <xf numFmtId="0" fontId="12" fillId="0" borderId="0" xfId="0" applyFont="1"/>
    <xf numFmtId="0" fontId="10" fillId="0" borderId="1" xfId="0" applyFont="1" applyBorder="1" applyAlignment="1">
      <alignment horizontal="center"/>
    </xf>
    <xf numFmtId="0" fontId="10" fillId="0" borderId="1" xfId="0" applyFont="1" applyBorder="1"/>
    <xf numFmtId="0" fontId="12" fillId="8" borderId="0" xfId="0" applyFont="1" applyFill="1" applyBorder="1" applyAlignment="1">
      <alignment horizontal="left" vertical="center" wrapText="1"/>
    </xf>
    <xf numFmtId="0" fontId="12" fillId="8" borderId="1" xfId="0" applyFont="1" applyFill="1" applyBorder="1" applyAlignment="1">
      <alignment horizontal="center" vertical="center" wrapText="1"/>
    </xf>
    <xf numFmtId="0" fontId="12" fillId="8" borderId="0" xfId="0" applyFont="1" applyFill="1" applyBorder="1" applyAlignment="1">
      <alignment horizontal="left" vertical="center"/>
    </xf>
    <xf numFmtId="0" fontId="12" fillId="9" borderId="0" xfId="0" applyFont="1" applyFill="1" applyBorder="1" applyAlignment="1">
      <alignment horizontal="left" vertical="center" wrapText="1"/>
    </xf>
    <xf numFmtId="0" fontId="11" fillId="3" borderId="0" xfId="0" applyFont="1" applyFill="1" applyBorder="1" applyAlignment="1">
      <alignment horizontal="center" vertical="center" wrapText="1"/>
    </xf>
    <xf numFmtId="0" fontId="10" fillId="9" borderId="14" xfId="0" applyFont="1" applyFill="1" applyBorder="1" applyAlignment="1">
      <alignment horizontal="center"/>
    </xf>
    <xf numFmtId="0" fontId="12" fillId="10" borderId="1" xfId="0" applyFont="1" applyFill="1" applyBorder="1" applyAlignment="1">
      <alignment horizontal="center"/>
    </xf>
    <xf numFmtId="0" fontId="12" fillId="10" borderId="25" xfId="0" applyFont="1" applyFill="1" applyBorder="1" applyAlignment="1">
      <alignment horizontal="center"/>
    </xf>
    <xf numFmtId="0" fontId="12" fillId="10" borderId="25" xfId="0" applyFont="1" applyFill="1" applyBorder="1" applyAlignment="1">
      <alignment horizontal="center" vertical="center" wrapText="1"/>
    </xf>
    <xf numFmtId="0" fontId="12" fillId="10" borderId="35" xfId="0" applyFont="1" applyFill="1" applyBorder="1" applyAlignment="1">
      <alignment horizontal="center" vertical="center" wrapText="1"/>
    </xf>
    <xf numFmtId="0" fontId="12" fillId="5" borderId="25" xfId="0" applyFont="1" applyFill="1" applyBorder="1" applyAlignment="1">
      <alignment horizontal="center" vertical="center" wrapText="1"/>
    </xf>
    <xf numFmtId="0" fontId="12" fillId="5" borderId="35" xfId="0" applyFont="1" applyFill="1" applyBorder="1" applyAlignment="1">
      <alignment horizontal="center" vertical="center" wrapText="1"/>
    </xf>
    <xf numFmtId="0" fontId="12" fillId="11" borderId="40" xfId="0" applyFont="1" applyFill="1" applyBorder="1" applyAlignment="1">
      <alignment horizontal="center" vertical="center" wrapText="1"/>
    </xf>
    <xf numFmtId="0" fontId="12" fillId="11" borderId="25" xfId="0" applyFont="1" applyFill="1" applyBorder="1" applyAlignment="1">
      <alignment horizontal="center" vertical="center" wrapText="1"/>
    </xf>
    <xf numFmtId="0" fontId="12" fillId="11" borderId="35" xfId="0" applyFont="1" applyFill="1" applyBorder="1" applyAlignment="1">
      <alignment horizontal="center" vertical="center" wrapText="1"/>
    </xf>
    <xf numFmtId="0" fontId="12" fillId="8" borderId="40" xfId="0" applyFont="1" applyFill="1" applyBorder="1" applyAlignment="1">
      <alignment horizontal="center" vertical="center" wrapText="1"/>
    </xf>
    <xf numFmtId="0" fontId="12" fillId="8" borderId="25" xfId="0" applyFont="1" applyFill="1" applyBorder="1" applyAlignment="1">
      <alignment horizontal="center" vertical="center" wrapText="1"/>
    </xf>
    <xf numFmtId="1" fontId="12" fillId="8" borderId="1" xfId="0" applyNumberFormat="1" applyFont="1" applyFill="1" applyBorder="1" applyAlignment="1">
      <alignment horizontal="center" vertical="center" wrapText="1"/>
    </xf>
    <xf numFmtId="2" fontId="12" fillId="8" borderId="1" xfId="0" applyNumberFormat="1" applyFont="1" applyFill="1" applyBorder="1" applyAlignment="1">
      <alignment horizontal="center" vertical="center" wrapText="1"/>
    </xf>
    <xf numFmtId="0" fontId="12" fillId="8" borderId="35" xfId="0" applyFont="1" applyFill="1" applyBorder="1" applyAlignment="1">
      <alignment horizontal="center" vertical="center" wrapText="1"/>
    </xf>
    <xf numFmtId="0" fontId="12" fillId="9" borderId="40" xfId="0" applyFont="1" applyFill="1" applyBorder="1" applyAlignment="1">
      <alignment horizontal="center" vertical="center" wrapText="1"/>
    </xf>
    <xf numFmtId="0" fontId="12" fillId="9" borderId="25" xfId="0" applyFont="1" applyFill="1" applyBorder="1" applyAlignment="1">
      <alignment horizontal="center" vertical="center" wrapText="1"/>
    </xf>
    <xf numFmtId="0" fontId="10" fillId="12" borderId="1" xfId="0" applyFont="1" applyFill="1" applyBorder="1" applyAlignment="1">
      <alignment wrapText="1"/>
    </xf>
    <xf numFmtId="165" fontId="10" fillId="0" borderId="1" xfId="0" applyNumberFormat="1" applyFont="1" applyBorder="1"/>
    <xf numFmtId="9" fontId="10" fillId="0" borderId="1" xfId="3" applyFont="1" applyBorder="1" applyAlignment="1">
      <alignment horizontal="center"/>
    </xf>
    <xf numFmtId="164" fontId="10" fillId="0" borderId="1" xfId="3" applyNumberFormat="1" applyFont="1" applyBorder="1" applyAlignment="1">
      <alignment horizontal="center"/>
    </xf>
    <xf numFmtId="164" fontId="10" fillId="0" borderId="1" xfId="3" applyNumberFormat="1" applyFont="1" applyBorder="1" applyAlignment="1">
      <alignment horizontal="center" vertical="center"/>
    </xf>
    <xf numFmtId="164" fontId="10" fillId="5" borderId="1" xfId="0" applyNumberFormat="1" applyFont="1" applyFill="1" applyBorder="1" applyAlignment="1">
      <alignment horizontal="center"/>
    </xf>
    <xf numFmtId="0" fontId="10" fillId="9" borderId="26" xfId="0" applyFont="1" applyFill="1" applyBorder="1" applyAlignment="1">
      <alignment horizontal="center" wrapText="1"/>
    </xf>
    <xf numFmtId="44" fontId="0" fillId="7" borderId="16" xfId="1" applyFont="1" applyFill="1" applyBorder="1" applyAlignment="1">
      <alignment horizontal="center" vertical="center"/>
    </xf>
    <xf numFmtId="0" fontId="12" fillId="11" borderId="31" xfId="0" applyFont="1" applyFill="1" applyBorder="1" applyAlignment="1">
      <alignment vertical="center" wrapText="1"/>
    </xf>
    <xf numFmtId="165" fontId="12" fillId="0" borderId="0" xfId="0" applyNumberFormat="1" applyFont="1"/>
    <xf numFmtId="0" fontId="10" fillId="8" borderId="1" xfId="0" applyFont="1" applyFill="1" applyBorder="1" applyAlignment="1">
      <alignment horizontal="center" vertical="center"/>
    </xf>
    <xf numFmtId="0" fontId="10" fillId="8" borderId="1" xfId="0" applyFont="1" applyFill="1" applyBorder="1" applyAlignment="1">
      <alignment horizontal="center" vertical="center" wrapText="1"/>
    </xf>
    <xf numFmtId="0" fontId="10" fillId="8" borderId="1" xfId="0" applyFont="1" applyFill="1" applyBorder="1" applyAlignment="1">
      <alignment vertical="center"/>
    </xf>
    <xf numFmtId="0" fontId="12" fillId="8" borderId="0" xfId="0" applyFont="1" applyFill="1" applyAlignment="1">
      <alignment vertical="center"/>
    </xf>
    <xf numFmtId="0" fontId="12" fillId="11" borderId="16" xfId="0" applyFont="1" applyFill="1" applyBorder="1" applyAlignment="1">
      <alignment horizontal="center" vertical="center" wrapText="1"/>
    </xf>
    <xf numFmtId="0" fontId="12" fillId="8" borderId="23" xfId="0" applyFont="1" applyFill="1" applyBorder="1" applyAlignment="1">
      <alignment horizontal="center" vertical="center" wrapText="1"/>
    </xf>
    <xf numFmtId="0" fontId="12" fillId="8" borderId="14" xfId="0" applyFont="1" applyFill="1" applyBorder="1" applyAlignment="1">
      <alignment horizontal="center" vertical="center" wrapText="1"/>
    </xf>
    <xf numFmtId="0" fontId="12" fillId="8" borderId="16" xfId="0" applyFont="1" applyFill="1" applyBorder="1" applyAlignment="1">
      <alignment horizontal="center" vertical="center" wrapText="1"/>
    </xf>
    <xf numFmtId="0" fontId="10" fillId="8" borderId="14" xfId="0" applyFont="1" applyFill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/>
    </xf>
    <xf numFmtId="0" fontId="12" fillId="8" borderId="16" xfId="0" applyFont="1" applyFill="1" applyBorder="1" applyAlignment="1">
      <alignment horizontal="center" vertical="center" wrapText="1"/>
    </xf>
    <xf numFmtId="0" fontId="12" fillId="8" borderId="23" xfId="0" applyFont="1" applyFill="1" applyBorder="1" applyAlignment="1">
      <alignment horizontal="center" vertical="center" wrapText="1"/>
    </xf>
    <xf numFmtId="44" fontId="0" fillId="8" borderId="16" xfId="1" applyFont="1" applyFill="1" applyBorder="1" applyAlignment="1">
      <alignment horizontal="center" vertical="center"/>
    </xf>
    <xf numFmtId="44" fontId="12" fillId="0" borderId="0" xfId="0" applyNumberFormat="1" applyFont="1"/>
    <xf numFmtId="0" fontId="0" fillId="0" borderId="0" xfId="0" applyBorder="1" applyAlignment="1">
      <alignment horizontal="center" wrapText="1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3" fillId="9" borderId="21" xfId="0" applyFont="1" applyFill="1" applyBorder="1" applyAlignment="1">
      <alignment horizontal="left"/>
    </xf>
    <xf numFmtId="0" fontId="13" fillId="9" borderId="15" xfId="0" applyFont="1" applyFill="1" applyBorder="1" applyAlignment="1">
      <alignment horizontal="center"/>
    </xf>
    <xf numFmtId="0" fontId="13" fillId="9" borderId="20" xfId="0" applyFont="1" applyFill="1" applyBorder="1" applyAlignment="1">
      <alignment horizontal="center"/>
    </xf>
    <xf numFmtId="0" fontId="13" fillId="9" borderId="14" xfId="0" applyFont="1" applyFill="1" applyBorder="1" applyAlignment="1">
      <alignment horizontal="center" wrapText="1"/>
    </xf>
    <xf numFmtId="0" fontId="13" fillId="13" borderId="14" xfId="0" applyFont="1" applyFill="1" applyBorder="1" applyAlignment="1">
      <alignment horizontal="center" wrapText="1"/>
    </xf>
    <xf numFmtId="0" fontId="15" fillId="10" borderId="30" xfId="0" applyFont="1" applyFill="1" applyBorder="1" applyAlignment="1">
      <alignment horizontal="center"/>
    </xf>
    <xf numFmtId="0" fontId="15" fillId="13" borderId="30" xfId="0" applyFont="1" applyFill="1" applyBorder="1" applyAlignment="1">
      <alignment horizontal="center" vertical="center"/>
    </xf>
    <xf numFmtId="0" fontId="15" fillId="10" borderId="18" xfId="0" applyFont="1" applyFill="1" applyBorder="1" applyAlignment="1">
      <alignment horizontal="center" vertical="center" wrapText="1"/>
    </xf>
    <xf numFmtId="0" fontId="15" fillId="10" borderId="1" xfId="0" applyFont="1" applyFill="1" applyBorder="1" applyAlignment="1">
      <alignment horizontal="center" vertical="center" wrapText="1"/>
    </xf>
    <xf numFmtId="0" fontId="15" fillId="10" borderId="34" xfId="0" applyFont="1" applyFill="1" applyBorder="1" applyAlignment="1">
      <alignment horizontal="left" vertical="center" wrapText="1"/>
    </xf>
    <xf numFmtId="0" fontId="15" fillId="10" borderId="34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vertical="center" wrapText="1"/>
    </xf>
    <xf numFmtId="0" fontId="15" fillId="5" borderId="0" xfId="0" applyFont="1" applyFill="1" applyBorder="1" applyAlignment="1">
      <alignment horizontal="left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left" vertical="center" wrapText="1"/>
    </xf>
    <xf numFmtId="0" fontId="15" fillId="5" borderId="14" xfId="0" applyFont="1" applyFill="1" applyBorder="1" applyAlignment="1">
      <alignment vertical="center" wrapText="1"/>
    </xf>
    <xf numFmtId="0" fontId="15" fillId="5" borderId="15" xfId="0" applyFont="1" applyFill="1" applyBorder="1" applyAlignment="1">
      <alignment vertical="center" wrapText="1"/>
    </xf>
    <xf numFmtId="0" fontId="15" fillId="5" borderId="1" xfId="0" applyFont="1" applyFill="1" applyBorder="1" applyAlignment="1">
      <alignment horizontal="center" vertical="center"/>
    </xf>
    <xf numFmtId="0" fontId="15" fillId="5" borderId="1" xfId="0" applyFont="1" applyFill="1" applyBorder="1" applyAlignment="1">
      <alignment horizontal="left" vertical="center" wrapText="1"/>
    </xf>
    <xf numFmtId="0" fontId="15" fillId="5" borderId="34" xfId="0" applyFont="1" applyFill="1" applyBorder="1" applyAlignment="1">
      <alignment horizontal="left" vertical="center" wrapText="1"/>
    </xf>
    <xf numFmtId="0" fontId="15" fillId="5" borderId="34" xfId="0" applyFont="1" applyFill="1" applyBorder="1" applyAlignment="1">
      <alignment horizontal="center" vertical="center" wrapText="1"/>
    </xf>
    <xf numFmtId="0" fontId="15" fillId="11" borderId="31" xfId="0" applyFont="1" applyFill="1" applyBorder="1" applyAlignment="1">
      <alignment horizontal="center" vertical="center" wrapText="1"/>
    </xf>
    <xf numFmtId="0" fontId="15" fillId="11" borderId="30" xfId="0" applyFont="1" applyFill="1" applyBorder="1" applyAlignment="1">
      <alignment horizontal="left" vertical="center" wrapText="1"/>
    </xf>
    <xf numFmtId="0" fontId="15" fillId="11" borderId="30" xfId="0" applyFont="1" applyFill="1" applyBorder="1" applyAlignment="1">
      <alignment horizontal="center" vertical="center" wrapText="1"/>
    </xf>
    <xf numFmtId="0" fontId="15" fillId="11" borderId="16" xfId="0" applyFont="1" applyFill="1" applyBorder="1" applyAlignment="1">
      <alignment horizontal="center" vertical="center" wrapText="1"/>
    </xf>
    <xf numFmtId="0" fontId="15" fillId="11" borderId="1" xfId="0" applyFont="1" applyFill="1" applyBorder="1" applyAlignment="1">
      <alignment horizontal="left" vertical="center" wrapText="1"/>
    </xf>
    <xf numFmtId="0" fontId="15" fillId="11" borderId="1" xfId="0" applyFont="1" applyFill="1" applyBorder="1" applyAlignment="1">
      <alignment horizontal="center" vertical="center" wrapText="1"/>
    </xf>
    <xf numFmtId="0" fontId="15" fillId="11" borderId="14" xfId="0" applyFont="1" applyFill="1" applyBorder="1" applyAlignment="1">
      <alignment horizontal="left" vertical="center" wrapText="1"/>
    </xf>
    <xf numFmtId="0" fontId="15" fillId="11" borderId="16" xfId="0" applyFont="1" applyFill="1" applyBorder="1" applyAlignment="1">
      <alignment horizontal="left" vertical="center" wrapText="1"/>
    </xf>
    <xf numFmtId="0" fontId="15" fillId="11" borderId="34" xfId="0" applyFont="1" applyFill="1" applyBorder="1" applyAlignment="1">
      <alignment horizontal="left" vertical="center" wrapText="1"/>
    </xf>
    <xf numFmtId="0" fontId="15" fillId="11" borderId="34" xfId="0" applyFont="1" applyFill="1" applyBorder="1" applyAlignment="1">
      <alignment horizontal="center" vertical="center" wrapText="1"/>
    </xf>
    <xf numFmtId="0" fontId="15" fillId="8" borderId="30" xfId="0" applyFont="1" applyFill="1" applyBorder="1" applyAlignment="1">
      <alignment horizontal="left" vertical="center" wrapText="1"/>
    </xf>
    <xf numFmtId="0" fontId="15" fillId="8" borderId="30" xfId="0" applyFont="1" applyFill="1" applyBorder="1" applyAlignment="1">
      <alignment horizontal="center" vertical="center" wrapText="1"/>
    </xf>
    <xf numFmtId="0" fontId="15" fillId="8" borderId="15" xfId="0" applyFont="1" applyFill="1" applyBorder="1" applyAlignment="1">
      <alignment horizontal="left" vertical="center" wrapText="1"/>
    </xf>
    <xf numFmtId="0" fontId="15" fillId="8" borderId="14" xfId="0" applyFont="1" applyFill="1" applyBorder="1" applyAlignment="1">
      <alignment horizontal="center" vertical="center" wrapText="1"/>
    </xf>
    <xf numFmtId="0" fontId="15" fillId="8" borderId="16" xfId="0" applyFont="1" applyFill="1" applyBorder="1" applyAlignment="1">
      <alignment horizontal="left" vertical="center" wrapText="1"/>
    </xf>
    <xf numFmtId="0" fontId="15" fillId="8" borderId="16" xfId="0" applyFont="1" applyFill="1" applyBorder="1" applyAlignment="1">
      <alignment horizontal="center" vertical="center" wrapText="1"/>
    </xf>
    <xf numFmtId="0" fontId="15" fillId="8" borderId="1" xfId="0" applyFont="1" applyFill="1" applyBorder="1" applyAlignment="1">
      <alignment horizontal="left" vertical="center" wrapText="1"/>
    </xf>
    <xf numFmtId="0" fontId="15" fillId="8" borderId="1" xfId="0" applyFont="1" applyFill="1" applyBorder="1" applyAlignment="1">
      <alignment horizontal="center" vertical="center" wrapText="1"/>
    </xf>
    <xf numFmtId="0" fontId="15" fillId="6" borderId="1" xfId="0" applyFont="1" applyFill="1" applyBorder="1" applyAlignment="1">
      <alignment horizontal="center" vertical="center" wrapText="1"/>
    </xf>
    <xf numFmtId="0" fontId="15" fillId="8" borderId="14" xfId="0" applyFont="1" applyFill="1" applyBorder="1" applyAlignment="1">
      <alignment horizontal="left" vertical="center" wrapText="1"/>
    </xf>
    <xf numFmtId="0" fontId="16" fillId="8" borderId="1" xfId="0" applyFont="1" applyFill="1" applyBorder="1" applyAlignment="1">
      <alignment horizontal="left" vertical="center" wrapText="1"/>
    </xf>
    <xf numFmtId="0" fontId="15" fillId="8" borderId="1" xfId="0" applyFont="1" applyFill="1" applyBorder="1" applyAlignment="1">
      <alignment horizontal="center"/>
    </xf>
    <xf numFmtId="0" fontId="15" fillId="8" borderId="1" xfId="0" applyFont="1" applyFill="1" applyBorder="1" applyAlignment="1">
      <alignment horizontal="center" vertical="center"/>
    </xf>
    <xf numFmtId="0" fontId="15" fillId="8" borderId="34" xfId="0" applyFont="1" applyFill="1" applyBorder="1" applyAlignment="1">
      <alignment horizontal="left" vertical="center" wrapText="1"/>
    </xf>
    <xf numFmtId="0" fontId="15" fillId="8" borderId="34" xfId="0" applyFont="1" applyFill="1" applyBorder="1" applyAlignment="1">
      <alignment horizontal="center" vertical="center" wrapText="1"/>
    </xf>
    <xf numFmtId="0" fontId="15" fillId="9" borderId="30" xfId="0" applyFont="1" applyFill="1" applyBorder="1" applyAlignment="1">
      <alignment horizontal="left" vertical="center" wrapText="1"/>
    </xf>
    <xf numFmtId="0" fontId="15" fillId="9" borderId="30" xfId="0" applyFont="1" applyFill="1" applyBorder="1" applyAlignment="1">
      <alignment horizontal="center" vertical="center" wrapText="1"/>
    </xf>
    <xf numFmtId="0" fontId="15" fillId="9" borderId="14" xfId="0" applyFont="1" applyFill="1" applyBorder="1" applyAlignment="1">
      <alignment horizontal="left" vertical="center" wrapText="1"/>
    </xf>
    <xf numFmtId="0" fontId="15" fillId="9" borderId="1" xfId="0" applyFont="1" applyFill="1" applyBorder="1" applyAlignment="1">
      <alignment horizontal="left" vertical="center" wrapText="1"/>
    </xf>
    <xf numFmtId="0" fontId="15" fillId="9" borderId="1" xfId="0" applyFont="1" applyFill="1" applyBorder="1" applyAlignment="1">
      <alignment horizontal="center" vertical="center" wrapText="1"/>
    </xf>
    <xf numFmtId="0" fontId="15" fillId="9" borderId="14" xfId="0" applyFont="1" applyFill="1" applyBorder="1" applyAlignment="1">
      <alignment horizontal="left" vertical="center" wrapText="1"/>
    </xf>
    <xf numFmtId="0" fontId="15" fillId="0" borderId="0" xfId="0" applyFont="1"/>
    <xf numFmtId="0" fontId="15" fillId="0" borderId="0" xfId="0" applyFont="1" applyAlignment="1">
      <alignment horizontal="left"/>
    </xf>
    <xf numFmtId="0" fontId="13" fillId="9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/>
    </xf>
    <xf numFmtId="0" fontId="13" fillId="13" borderId="1" xfId="0" applyFont="1" applyFill="1" applyBorder="1" applyAlignment="1">
      <alignment horizontal="center"/>
    </xf>
    <xf numFmtId="0" fontId="15" fillId="13" borderId="0" xfId="0" applyFont="1" applyFill="1"/>
    <xf numFmtId="0" fontId="15" fillId="0" borderId="1" xfId="0" applyFont="1" applyBorder="1" applyAlignment="1">
      <alignment horizontal="left" wrapText="1"/>
    </xf>
    <xf numFmtId="44" fontId="13" fillId="0" borderId="1" xfId="4" applyFont="1" applyBorder="1" applyAlignment="1">
      <alignment horizontal="center"/>
    </xf>
    <xf numFmtId="44" fontId="15" fillId="0" borderId="0" xfId="0" applyNumberFormat="1" applyFont="1"/>
    <xf numFmtId="0" fontId="13" fillId="0" borderId="1" xfId="0" applyFont="1" applyBorder="1" applyAlignment="1">
      <alignment horizontal="left" wrapText="1"/>
    </xf>
    <xf numFmtId="0" fontId="13" fillId="13" borderId="1" xfId="0" applyFont="1" applyFill="1" applyBorder="1" applyAlignment="1">
      <alignment horizontal="center" wrapText="1"/>
    </xf>
    <xf numFmtId="0" fontId="13" fillId="0" borderId="1" xfId="0" applyFont="1" applyBorder="1"/>
    <xf numFmtId="0" fontId="13" fillId="0" borderId="1" xfId="0" applyFont="1" applyBorder="1" applyAlignment="1">
      <alignment horizontal="left"/>
    </xf>
    <xf numFmtId="0" fontId="13" fillId="0" borderId="1" xfId="0" applyFont="1" applyBorder="1" applyAlignment="1">
      <alignment wrapText="1"/>
    </xf>
    <xf numFmtId="0" fontId="13" fillId="0" borderId="1" xfId="0" applyFont="1" applyBorder="1" applyAlignment="1">
      <alignment horizontal="center" vertical="center"/>
    </xf>
    <xf numFmtId="0" fontId="13" fillId="13" borderId="1" xfId="0" applyFont="1" applyFill="1" applyBorder="1" applyAlignment="1">
      <alignment horizontal="center" vertical="center"/>
    </xf>
    <xf numFmtId="0" fontId="13" fillId="5" borderId="1" xfId="0" applyFont="1" applyFill="1" applyBorder="1"/>
    <xf numFmtId="0" fontId="13" fillId="13" borderId="1" xfId="0" applyFont="1" applyFill="1" applyBorder="1"/>
    <xf numFmtId="0" fontId="13" fillId="8" borderId="1" xfId="0" applyFont="1" applyFill="1" applyBorder="1" applyAlignment="1">
      <alignment horizontal="left"/>
    </xf>
    <xf numFmtId="0" fontId="13" fillId="8" borderId="1" xfId="0" applyFont="1" applyFill="1" applyBorder="1" applyAlignment="1">
      <alignment horizontal="center"/>
    </xf>
    <xf numFmtId="0" fontId="13" fillId="0" borderId="2" xfId="0" applyFont="1" applyBorder="1" applyAlignment="1">
      <alignment horizontal="left" wrapText="1"/>
    </xf>
    <xf numFmtId="0" fontId="13" fillId="0" borderId="13" xfId="0" applyFont="1" applyBorder="1" applyAlignment="1">
      <alignment horizontal="center"/>
    </xf>
    <xf numFmtId="0" fontId="15" fillId="8" borderId="0" xfId="0" applyFont="1" applyFill="1" applyBorder="1" applyAlignment="1">
      <alignment horizontal="left" vertical="center" wrapText="1"/>
    </xf>
    <xf numFmtId="0" fontId="15" fillId="13" borderId="0" xfId="0" applyFont="1" applyFill="1" applyBorder="1" applyAlignment="1">
      <alignment horizontal="left" vertical="center" wrapText="1"/>
    </xf>
    <xf numFmtId="0" fontId="15" fillId="8" borderId="1" xfId="0" applyFont="1" applyFill="1" applyBorder="1" applyAlignment="1">
      <alignment horizontal="left" vertical="center" wrapText="1"/>
    </xf>
    <xf numFmtId="0" fontId="15" fillId="8" borderId="1" xfId="0" applyFont="1" applyFill="1" applyBorder="1" applyAlignment="1">
      <alignment horizontal="left" vertical="center"/>
    </xf>
    <xf numFmtId="0" fontId="15" fillId="8" borderId="0" xfId="0" applyFont="1" applyFill="1" applyBorder="1" applyAlignment="1">
      <alignment horizontal="left" vertical="center"/>
    </xf>
    <xf numFmtId="0" fontId="15" fillId="13" borderId="0" xfId="0" applyFont="1" applyFill="1" applyBorder="1" applyAlignment="1">
      <alignment horizontal="left" vertical="center"/>
    </xf>
    <xf numFmtId="0" fontId="13" fillId="8" borderId="16" xfId="0" applyFont="1" applyFill="1" applyBorder="1" applyAlignment="1">
      <alignment horizontal="center" vertical="center" wrapText="1"/>
    </xf>
    <xf numFmtId="0" fontId="15" fillId="9" borderId="1" xfId="0" applyFont="1" applyFill="1" applyBorder="1" applyAlignment="1">
      <alignment horizontal="left" vertical="center" wrapText="1"/>
    </xf>
    <xf numFmtId="0" fontId="15" fillId="9" borderId="0" xfId="0" applyFont="1" applyFill="1" applyBorder="1" applyAlignment="1">
      <alignment horizontal="left" vertical="center" wrapText="1"/>
    </xf>
    <xf numFmtId="0" fontId="6" fillId="4" borderId="25" xfId="2" applyFont="1" applyFill="1" applyBorder="1" applyAlignment="1">
      <alignment horizontal="center" vertical="center" wrapText="1"/>
    </xf>
    <xf numFmtId="0" fontId="6" fillId="4" borderId="35" xfId="2" applyFont="1" applyFill="1" applyBorder="1" applyAlignment="1">
      <alignment horizontal="center" vertical="center" wrapText="1"/>
    </xf>
    <xf numFmtId="0" fontId="6" fillId="5" borderId="25" xfId="2" applyFont="1" applyFill="1" applyBorder="1" applyAlignment="1">
      <alignment horizontal="center" vertical="center" wrapText="1"/>
    </xf>
    <xf numFmtId="0" fontId="0" fillId="8" borderId="23" xfId="0" applyFill="1" applyBorder="1" applyAlignment="1">
      <alignment horizontal="center" vertical="center" wrapText="1"/>
    </xf>
    <xf numFmtId="0" fontId="0" fillId="8" borderId="25" xfId="0" applyFill="1" applyBorder="1" applyAlignment="1">
      <alignment horizontal="center" vertical="center" wrapText="1"/>
    </xf>
    <xf numFmtId="0" fontId="0" fillId="8" borderId="35" xfId="0" applyFill="1" applyBorder="1" applyAlignment="1">
      <alignment horizontal="center" vertical="center" wrapText="1"/>
    </xf>
    <xf numFmtId="0" fontId="17" fillId="0" borderId="0" xfId="0" applyFont="1"/>
    <xf numFmtId="0" fontId="13" fillId="9" borderId="11" xfId="0" applyFont="1" applyFill="1" applyBorder="1" applyAlignment="1">
      <alignment wrapText="1"/>
    </xf>
    <xf numFmtId="0" fontId="13" fillId="12" borderId="0" xfId="0" applyFont="1" applyFill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3" fillId="8" borderId="0" xfId="0" applyFont="1" applyFill="1" applyBorder="1" applyAlignment="1">
      <alignment horizontal="center"/>
    </xf>
    <xf numFmtId="0" fontId="13" fillId="9" borderId="20" xfId="0" applyFont="1" applyFill="1" applyBorder="1" applyAlignment="1">
      <alignment horizontal="center" wrapText="1"/>
    </xf>
    <xf numFmtId="0" fontId="15" fillId="10" borderId="30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/>
    </xf>
    <xf numFmtId="0" fontId="15" fillId="0" borderId="1" xfId="0" applyFont="1" applyFill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wrapText="1"/>
    </xf>
    <xf numFmtId="0" fontId="15" fillId="9" borderId="16" xfId="0" applyFont="1" applyFill="1" applyBorder="1" applyAlignment="1">
      <alignment horizontal="center" vertical="center" wrapText="1"/>
    </xf>
    <xf numFmtId="0" fontId="15" fillId="8" borderId="16" xfId="0" applyFont="1" applyFill="1" applyBorder="1" applyAlignment="1">
      <alignment horizontal="center" vertical="center" wrapText="1"/>
    </xf>
    <xf numFmtId="0" fontId="15" fillId="15" borderId="1" xfId="0" applyFont="1" applyFill="1" applyBorder="1" applyAlignment="1">
      <alignment horizontal="center" vertical="center" wrapText="1"/>
    </xf>
    <xf numFmtId="0" fontId="19" fillId="0" borderId="0" xfId="0" applyFont="1" applyBorder="1"/>
    <xf numFmtId="44" fontId="15" fillId="0" borderId="1" xfId="0" applyNumberFormat="1" applyFont="1" applyBorder="1"/>
    <xf numFmtId="43" fontId="15" fillId="13" borderId="30" xfId="0" applyNumberFormat="1" applyFont="1" applyFill="1" applyBorder="1" applyAlignment="1">
      <alignment horizontal="center" vertical="center"/>
    </xf>
    <xf numFmtId="0" fontId="15" fillId="8" borderId="1" xfId="0" applyFont="1" applyFill="1" applyBorder="1" applyAlignment="1">
      <alignment horizontal="left" vertical="center" wrapText="1"/>
    </xf>
    <xf numFmtId="0" fontId="12" fillId="8" borderId="16" xfId="0" applyFont="1" applyFill="1" applyBorder="1" applyAlignment="1">
      <alignment horizontal="center" vertical="center" wrapText="1"/>
    </xf>
    <xf numFmtId="0" fontId="15" fillId="8" borderId="16" xfId="0" applyFont="1" applyFill="1" applyBorder="1" applyAlignment="1">
      <alignment horizontal="center" vertical="center" wrapText="1"/>
    </xf>
    <xf numFmtId="0" fontId="12" fillId="8" borderId="23" xfId="0" applyFont="1" applyFill="1" applyBorder="1" applyAlignment="1">
      <alignment horizontal="center" vertical="center" wrapText="1"/>
    </xf>
    <xf numFmtId="0" fontId="15" fillId="8" borderId="16" xfId="0" applyFont="1" applyFill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/>
    </xf>
    <xf numFmtId="0" fontId="25" fillId="0" borderId="0" xfId="0" applyFont="1" applyBorder="1" applyAlignment="1">
      <alignment horizontal="left" wrapText="1"/>
    </xf>
    <xf numFmtId="0" fontId="12" fillId="5" borderId="16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12" fillId="10" borderId="16" xfId="0" applyFont="1" applyFill="1" applyBorder="1" applyAlignment="1">
      <alignment horizontal="center"/>
    </xf>
    <xf numFmtId="0" fontId="12" fillId="5" borderId="15" xfId="0" applyFont="1" applyFill="1" applyBorder="1" applyAlignment="1">
      <alignment horizontal="center" vertical="center" wrapText="1"/>
    </xf>
    <xf numFmtId="0" fontId="12" fillId="5" borderId="2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0" fillId="0" borderId="20" xfId="0" applyBorder="1" applyAlignment="1">
      <alignment horizontal="left" wrapText="1"/>
    </xf>
    <xf numFmtId="0" fontId="15" fillId="10" borderId="18" xfId="0" applyFont="1" applyFill="1" applyBorder="1" applyAlignment="1">
      <alignment horizontal="left" vertical="center" wrapText="1"/>
    </xf>
    <xf numFmtId="0" fontId="15" fillId="5" borderId="15" xfId="0" applyFont="1" applyFill="1" applyBorder="1" applyAlignment="1">
      <alignment horizontal="left" vertical="center" wrapText="1"/>
    </xf>
    <xf numFmtId="0" fontId="15" fillId="5" borderId="16" xfId="0" applyFont="1" applyFill="1" applyBorder="1" applyAlignment="1">
      <alignment horizontal="left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15" fillId="10" borderId="30" xfId="0" applyFont="1" applyFill="1" applyBorder="1" applyAlignment="1">
      <alignment horizontal="left" vertical="center" wrapText="1"/>
    </xf>
    <xf numFmtId="0" fontId="15" fillId="10" borderId="1" xfId="0" applyFont="1" applyFill="1" applyBorder="1" applyAlignment="1">
      <alignment horizontal="left" vertical="center" wrapText="1"/>
    </xf>
    <xf numFmtId="0" fontId="15" fillId="5" borderId="15" xfId="0" applyFont="1" applyFill="1" applyBorder="1" applyAlignment="1">
      <alignment horizontal="center" vertical="center" wrapText="1"/>
    </xf>
    <xf numFmtId="0" fontId="15" fillId="5" borderId="16" xfId="0" applyFont="1" applyFill="1" applyBorder="1" applyAlignment="1">
      <alignment horizontal="center" vertical="center" wrapText="1"/>
    </xf>
    <xf numFmtId="0" fontId="10" fillId="8" borderId="0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/>
    </xf>
    <xf numFmtId="2" fontId="10" fillId="0" borderId="0" xfId="0" applyNumberFormat="1" applyFont="1" applyBorder="1" applyAlignment="1">
      <alignment horizontal="center"/>
    </xf>
    <xf numFmtId="0" fontId="10" fillId="0" borderId="0" xfId="0" applyFont="1" applyBorder="1"/>
    <xf numFmtId="0" fontId="13" fillId="16" borderId="0" xfId="0" applyFont="1" applyFill="1" applyBorder="1" applyAlignment="1">
      <alignment horizontal="left" vertical="center" wrapText="1"/>
    </xf>
    <xf numFmtId="0" fontId="13" fillId="16" borderId="0" xfId="0" applyFont="1" applyFill="1" applyBorder="1" applyAlignment="1">
      <alignment horizontal="center"/>
    </xf>
    <xf numFmtId="0" fontId="15" fillId="16" borderId="0" xfId="0" applyFont="1" applyFill="1"/>
    <xf numFmtId="43" fontId="15" fillId="8" borderId="1" xfId="5" applyFont="1" applyFill="1" applyBorder="1" applyAlignment="1">
      <alignment horizontal="center" vertical="center" wrapText="1"/>
    </xf>
    <xf numFmtId="0" fontId="15" fillId="16" borderId="0" xfId="0" applyFont="1" applyFill="1" applyBorder="1" applyAlignment="1">
      <alignment horizontal="center"/>
    </xf>
    <xf numFmtId="44" fontId="13" fillId="16" borderId="0" xfId="4" applyFont="1" applyFill="1" applyBorder="1" applyAlignment="1">
      <alignment horizontal="center"/>
    </xf>
    <xf numFmtId="0" fontId="15" fillId="16" borderId="0" xfId="0" applyFont="1" applyFill="1" applyBorder="1"/>
    <xf numFmtId="44" fontId="15" fillId="0" borderId="0" xfId="0" applyNumberFormat="1" applyFont="1" applyBorder="1"/>
    <xf numFmtId="0" fontId="13" fillId="16" borderId="0" xfId="0" applyFont="1" applyFill="1" applyBorder="1" applyAlignment="1">
      <alignment horizontal="left"/>
    </xf>
    <xf numFmtId="44" fontId="13" fillId="16" borderId="0" xfId="4" applyFont="1" applyFill="1" applyBorder="1" applyAlignment="1">
      <alignment horizontal="center" wrapText="1"/>
    </xf>
    <xf numFmtId="0" fontId="15" fillId="0" borderId="0" xfId="0" applyFont="1" applyAlignment="1">
      <alignment wrapText="1"/>
    </xf>
    <xf numFmtId="0" fontId="13" fillId="14" borderId="1" xfId="0" applyFont="1" applyFill="1" applyBorder="1" applyAlignment="1">
      <alignment horizontal="left" wrapText="1"/>
    </xf>
    <xf numFmtId="0" fontId="15" fillId="8" borderId="14" xfId="0" applyFont="1" applyFill="1" applyBorder="1" applyAlignment="1">
      <alignment horizontal="left" vertical="center" wrapText="1"/>
    </xf>
    <xf numFmtId="0" fontId="15" fillId="8" borderId="15" xfId="0" applyFont="1" applyFill="1" applyBorder="1" applyAlignment="1">
      <alignment horizontal="left" vertical="center" wrapText="1"/>
    </xf>
    <xf numFmtId="0" fontId="15" fillId="9" borderId="1" xfId="0" applyFont="1" applyFill="1" applyBorder="1" applyAlignment="1">
      <alignment horizontal="left" vertical="center" wrapText="1"/>
    </xf>
    <xf numFmtId="0" fontId="15" fillId="8" borderId="1" xfId="0" applyFont="1" applyFill="1" applyBorder="1" applyAlignment="1">
      <alignment horizontal="left" vertical="center" wrapText="1"/>
    </xf>
    <xf numFmtId="0" fontId="15" fillId="6" borderId="14" xfId="0" applyFont="1" applyFill="1" applyBorder="1" applyAlignment="1">
      <alignment horizontal="left" vertical="center" wrapText="1"/>
    </xf>
    <xf numFmtId="0" fontId="15" fillId="6" borderId="15" xfId="0" applyFont="1" applyFill="1" applyBorder="1" applyAlignment="1">
      <alignment horizontal="left" vertical="center" wrapText="1"/>
    </xf>
    <xf numFmtId="0" fontId="15" fillId="6" borderId="16" xfId="0" applyFont="1" applyFill="1" applyBorder="1" applyAlignment="1">
      <alignment horizontal="left" vertical="center" wrapText="1"/>
    </xf>
    <xf numFmtId="0" fontId="15" fillId="10" borderId="18" xfId="0" applyFont="1" applyFill="1" applyBorder="1" applyAlignment="1">
      <alignment horizontal="left" vertical="center" wrapText="1"/>
    </xf>
    <xf numFmtId="0" fontId="15" fillId="10" borderId="33" xfId="0" applyFont="1" applyFill="1" applyBorder="1" applyAlignment="1">
      <alignment horizontal="left" vertical="center" wrapText="1"/>
    </xf>
    <xf numFmtId="0" fontId="15" fillId="11" borderId="30" xfId="0" applyFont="1" applyFill="1" applyBorder="1" applyAlignment="1">
      <alignment horizontal="left" vertical="center" wrapText="1"/>
    </xf>
    <xf numFmtId="0" fontId="15" fillId="11" borderId="1" xfId="0" applyFont="1" applyFill="1" applyBorder="1" applyAlignment="1">
      <alignment horizontal="left" vertical="center" wrapText="1"/>
    </xf>
    <xf numFmtId="0" fontId="15" fillId="5" borderId="1" xfId="0" applyFont="1" applyFill="1" applyBorder="1" applyAlignment="1">
      <alignment horizontal="left" vertical="center" wrapText="1"/>
    </xf>
    <xf numFmtId="0" fontId="15" fillId="5" borderId="34" xfId="0" applyFont="1" applyFill="1" applyBorder="1" applyAlignment="1">
      <alignment horizontal="left" vertical="center" wrapText="1"/>
    </xf>
    <xf numFmtId="0" fontId="15" fillId="5" borderId="15" xfId="0" applyFont="1" applyFill="1" applyBorder="1" applyAlignment="1">
      <alignment horizontal="left" vertical="center" wrapText="1"/>
    </xf>
    <xf numFmtId="0" fontId="15" fillId="5" borderId="16" xfId="0" applyFont="1" applyFill="1" applyBorder="1" applyAlignment="1">
      <alignment horizontal="left" vertical="center" wrapText="1"/>
    </xf>
    <xf numFmtId="0" fontId="15" fillId="9" borderId="15" xfId="0" applyFont="1" applyFill="1" applyBorder="1" applyAlignment="1">
      <alignment horizontal="left" vertical="center" wrapText="1"/>
    </xf>
    <xf numFmtId="0" fontId="15" fillId="10" borderId="16" xfId="0" applyFont="1" applyFill="1" applyBorder="1" applyAlignment="1">
      <alignment horizontal="left" vertical="center" wrapText="1"/>
    </xf>
    <xf numFmtId="0" fontId="15" fillId="10" borderId="1" xfId="0" applyFont="1" applyFill="1" applyBorder="1" applyAlignment="1">
      <alignment horizontal="left" vertical="center" wrapText="1"/>
    </xf>
    <xf numFmtId="0" fontId="15" fillId="11" borderId="14" xfId="0" applyFont="1" applyFill="1" applyBorder="1" applyAlignment="1">
      <alignment horizontal="left" vertical="center" wrapText="1"/>
    </xf>
    <xf numFmtId="0" fontId="15" fillId="11" borderId="16" xfId="0" applyFont="1" applyFill="1" applyBorder="1" applyAlignment="1">
      <alignment horizontal="left" vertical="center" wrapText="1"/>
    </xf>
    <xf numFmtId="0" fontId="15" fillId="13" borderId="16" xfId="0" applyFont="1" applyFill="1" applyBorder="1" applyAlignment="1">
      <alignment horizontal="center" vertical="center"/>
    </xf>
    <xf numFmtId="44" fontId="0" fillId="5" borderId="19" xfId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6" fillId="4" borderId="23" xfId="2" applyFont="1" applyFill="1" applyBorder="1" applyAlignment="1">
      <alignment horizontal="center" vertical="center" wrapText="1"/>
    </xf>
    <xf numFmtId="0" fontId="15" fillId="0" borderId="16" xfId="0" applyFont="1" applyBorder="1" applyAlignment="1">
      <alignment horizontal="center"/>
    </xf>
    <xf numFmtId="0" fontId="15" fillId="0" borderId="48" xfId="0" applyFont="1" applyBorder="1"/>
    <xf numFmtId="0" fontId="0" fillId="0" borderId="0" xfId="0" applyFont="1" applyBorder="1"/>
    <xf numFmtId="0" fontId="15" fillId="0" borderId="50" xfId="0" applyFont="1" applyBorder="1" applyAlignment="1">
      <alignment horizontal="center"/>
    </xf>
    <xf numFmtId="0" fontId="15" fillId="13" borderId="51" xfId="0" applyFont="1" applyFill="1" applyBorder="1" applyAlignment="1">
      <alignment horizontal="center" vertical="center"/>
    </xf>
    <xf numFmtId="0" fontId="12" fillId="10" borderId="34" xfId="0" applyFont="1" applyFill="1" applyBorder="1" applyAlignment="1">
      <alignment horizontal="center"/>
    </xf>
    <xf numFmtId="0" fontId="15" fillId="0" borderId="52" xfId="0" applyFont="1" applyBorder="1" applyAlignment="1">
      <alignment horizontal="center"/>
    </xf>
    <xf numFmtId="0" fontId="14" fillId="9" borderId="0" xfId="0" applyFont="1" applyFill="1" applyBorder="1" applyAlignment="1">
      <alignment horizontal="center" vertical="center" wrapText="1"/>
    </xf>
    <xf numFmtId="0" fontId="13" fillId="9" borderId="1" xfId="0" applyFont="1" applyFill="1" applyBorder="1" applyAlignment="1">
      <alignment horizontal="center"/>
    </xf>
    <xf numFmtId="0" fontId="15" fillId="11" borderId="31" xfId="0" applyFont="1" applyFill="1" applyBorder="1" applyAlignment="1">
      <alignment horizontal="left" vertical="center" wrapText="1"/>
    </xf>
    <xf numFmtId="0" fontId="13" fillId="0" borderId="3" xfId="0" applyFont="1" applyBorder="1" applyAlignment="1">
      <alignment horizontal="left" wrapText="1"/>
    </xf>
    <xf numFmtId="0" fontId="25" fillId="0" borderId="2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26" fillId="0" borderId="20" xfId="0" applyFont="1" applyFill="1" applyBorder="1" applyAlignment="1">
      <alignment horizontal="center" wrapText="1"/>
    </xf>
    <xf numFmtId="0" fontId="26" fillId="0" borderId="0" xfId="0" applyFont="1" applyFill="1" applyBorder="1" applyAlignment="1">
      <alignment horizontal="center" wrapText="1"/>
    </xf>
    <xf numFmtId="0" fontId="26" fillId="0" borderId="20" xfId="0" applyFont="1" applyBorder="1" applyAlignment="1">
      <alignment horizontal="center" wrapText="1"/>
    </xf>
    <xf numFmtId="0" fontId="26" fillId="0" borderId="0" xfId="0" applyFont="1" applyBorder="1" applyAlignment="1">
      <alignment horizontal="center" wrapText="1"/>
    </xf>
    <xf numFmtId="0" fontId="24" fillId="0" borderId="47" xfId="0" applyFont="1" applyBorder="1" applyAlignment="1">
      <alignment horizontal="left" wrapText="1"/>
    </xf>
    <xf numFmtId="0" fontId="24" fillId="0" borderId="7" xfId="0" applyFont="1" applyBorder="1" applyAlignment="1">
      <alignment horizontal="left"/>
    </xf>
    <xf numFmtId="0" fontId="12" fillId="5" borderId="26" xfId="0" applyFont="1" applyFill="1" applyBorder="1" applyAlignment="1">
      <alignment horizontal="center" vertical="center" wrapText="1"/>
    </xf>
    <xf numFmtId="0" fontId="12" fillId="5" borderId="23" xfId="0" applyFont="1" applyFill="1" applyBorder="1" applyAlignment="1">
      <alignment horizontal="center" vertical="center" wrapText="1"/>
    </xf>
    <xf numFmtId="0" fontId="0" fillId="0" borderId="21" xfId="0" applyBorder="1" applyAlignment="1">
      <alignment horizontal="left" wrapText="1"/>
    </xf>
    <xf numFmtId="44" fontId="0" fillId="5" borderId="14" xfId="1" applyFont="1" applyFill="1" applyBorder="1" applyAlignment="1">
      <alignment horizontal="center" vertical="center" wrapText="1"/>
    </xf>
    <xf numFmtId="44" fontId="0" fillId="5" borderId="15" xfId="1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 wrapText="1"/>
    </xf>
    <xf numFmtId="0" fontId="10" fillId="9" borderId="27" xfId="0" applyFont="1" applyFill="1" applyBorder="1" applyAlignment="1">
      <alignment horizontal="center" vertical="center" wrapText="1"/>
    </xf>
    <xf numFmtId="0" fontId="10" fillId="9" borderId="28" xfId="0" applyFont="1" applyFill="1" applyBorder="1" applyAlignment="1">
      <alignment horizontal="center" vertical="center" wrapText="1"/>
    </xf>
    <xf numFmtId="0" fontId="0" fillId="0" borderId="20" xfId="0" applyBorder="1" applyAlignment="1">
      <alignment horizontal="left" wrapText="1"/>
    </xf>
    <xf numFmtId="44" fontId="0" fillId="8" borderId="14" xfId="1" applyFont="1" applyFill="1" applyBorder="1" applyAlignment="1">
      <alignment horizontal="center" vertical="center"/>
    </xf>
    <xf numFmtId="44" fontId="0" fillId="8" borderId="15" xfId="1" applyFont="1" applyFill="1" applyBorder="1" applyAlignment="1">
      <alignment horizontal="center" vertical="center"/>
    </xf>
    <xf numFmtId="44" fontId="0" fillId="8" borderId="16" xfId="1" applyFont="1" applyFill="1" applyBorder="1" applyAlignment="1">
      <alignment horizontal="center" vertical="center"/>
    </xf>
    <xf numFmtId="0" fontId="10" fillId="5" borderId="45" xfId="0" applyFont="1" applyFill="1" applyBorder="1" applyAlignment="1">
      <alignment horizontal="center" vertical="center" wrapText="1"/>
    </xf>
    <xf numFmtId="0" fontId="10" fillId="5" borderId="28" xfId="0" applyFont="1" applyFill="1" applyBorder="1" applyAlignment="1">
      <alignment horizontal="center" vertical="center" wrapText="1"/>
    </xf>
    <xf numFmtId="0" fontId="10" fillId="5" borderId="29" xfId="0" applyFont="1" applyFill="1" applyBorder="1" applyAlignment="1">
      <alignment horizontal="center" vertical="center" wrapText="1"/>
    </xf>
    <xf numFmtId="0" fontId="10" fillId="11" borderId="27" xfId="0" applyFont="1" applyFill="1" applyBorder="1" applyAlignment="1">
      <alignment horizontal="center" vertical="center" wrapText="1"/>
    </xf>
    <xf numFmtId="0" fontId="10" fillId="11" borderId="28" xfId="0" applyFont="1" applyFill="1" applyBorder="1" applyAlignment="1">
      <alignment horizontal="center" vertical="center" wrapText="1"/>
    </xf>
    <xf numFmtId="0" fontId="10" fillId="11" borderId="29" xfId="0" applyFont="1" applyFill="1" applyBorder="1" applyAlignment="1">
      <alignment horizontal="center" vertical="center" wrapText="1"/>
    </xf>
    <xf numFmtId="0" fontId="15" fillId="11" borderId="14" xfId="0" applyFont="1" applyFill="1" applyBorder="1" applyAlignment="1">
      <alignment horizontal="left" vertical="center" wrapText="1"/>
    </xf>
    <xf numFmtId="0" fontId="15" fillId="11" borderId="16" xfId="0" applyFont="1" applyFill="1" applyBorder="1" applyAlignment="1">
      <alignment horizontal="left" vertical="center" wrapText="1"/>
    </xf>
    <xf numFmtId="0" fontId="12" fillId="5" borderId="14" xfId="0" applyFont="1" applyFill="1" applyBorder="1" applyAlignment="1">
      <alignment horizontal="center" vertical="center" wrapText="1"/>
    </xf>
    <xf numFmtId="0" fontId="12" fillId="5" borderId="16" xfId="0" applyFont="1" applyFill="1" applyBorder="1" applyAlignment="1">
      <alignment horizontal="center" vertical="center" wrapText="1"/>
    </xf>
    <xf numFmtId="0" fontId="0" fillId="0" borderId="21" xfId="0" applyBorder="1" applyAlignment="1">
      <alignment horizontal="center" wrapText="1"/>
    </xf>
    <xf numFmtId="0" fontId="12" fillId="8" borderId="26" xfId="0" applyFont="1" applyFill="1" applyBorder="1" applyAlignment="1">
      <alignment horizontal="center" vertical="center" wrapText="1"/>
    </xf>
    <xf numFmtId="0" fontId="12" fillId="8" borderId="20" xfId="0" applyFont="1" applyFill="1" applyBorder="1" applyAlignment="1">
      <alignment horizontal="center" vertical="center" wrapText="1"/>
    </xf>
    <xf numFmtId="0" fontId="12" fillId="8" borderId="23" xfId="0" applyFont="1" applyFill="1" applyBorder="1" applyAlignment="1">
      <alignment horizontal="center" vertical="center" wrapText="1"/>
    </xf>
    <xf numFmtId="0" fontId="12" fillId="5" borderId="15" xfId="0" applyFont="1" applyFill="1" applyBorder="1" applyAlignment="1">
      <alignment horizontal="center" vertical="center" wrapText="1"/>
    </xf>
    <xf numFmtId="0" fontId="12" fillId="5" borderId="2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0" fillId="0" borderId="21" xfId="0" applyFill="1" applyBorder="1" applyAlignment="1">
      <alignment horizontal="left" wrapText="1"/>
    </xf>
    <xf numFmtId="44" fontId="0" fillId="6" borderId="14" xfId="1" applyFont="1" applyFill="1" applyBorder="1" applyAlignment="1">
      <alignment horizontal="center" vertical="center" wrapText="1"/>
    </xf>
    <xf numFmtId="44" fontId="0" fillId="6" borderId="16" xfId="1" applyFont="1" applyFill="1" applyBorder="1" applyAlignment="1">
      <alignment horizontal="center" vertical="center" wrapText="1"/>
    </xf>
    <xf numFmtId="0" fontId="0" fillId="0" borderId="41" xfId="0" applyFill="1" applyBorder="1" applyAlignment="1">
      <alignment horizontal="left" wrapText="1"/>
    </xf>
    <xf numFmtId="44" fontId="0" fillId="6" borderId="31" xfId="1" applyFont="1" applyFill="1" applyBorder="1" applyAlignment="1">
      <alignment horizontal="center" vertical="center" wrapText="1"/>
    </xf>
    <xf numFmtId="0" fontId="0" fillId="0" borderId="32" xfId="0" applyFill="1" applyBorder="1" applyAlignment="1">
      <alignment horizontal="left" wrapText="1"/>
    </xf>
    <xf numFmtId="0" fontId="0" fillId="0" borderId="20" xfId="0" applyFill="1" applyBorder="1" applyAlignment="1">
      <alignment horizontal="left" wrapText="1"/>
    </xf>
    <xf numFmtId="44" fontId="0" fillId="5" borderId="16" xfId="1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10" fillId="9" borderId="16" xfId="0" applyFont="1" applyFill="1" applyBorder="1" applyAlignment="1">
      <alignment horizontal="center"/>
    </xf>
    <xf numFmtId="0" fontId="10" fillId="9" borderId="23" xfId="0" applyFont="1" applyFill="1" applyBorder="1" applyAlignment="1">
      <alignment horizontal="center"/>
    </xf>
    <xf numFmtId="0" fontId="12" fillId="10" borderId="32" xfId="0" applyFont="1" applyFill="1" applyBorder="1" applyAlignment="1">
      <alignment horizontal="center"/>
    </xf>
    <xf numFmtId="0" fontId="12" fillId="10" borderId="23" xfId="0" applyFont="1" applyFill="1" applyBorder="1" applyAlignment="1">
      <alignment horizontal="center"/>
    </xf>
    <xf numFmtId="0" fontId="9" fillId="9" borderId="23" xfId="0" applyFont="1" applyFill="1" applyBorder="1" applyAlignment="1">
      <alignment horizontal="center" wrapText="1"/>
    </xf>
    <xf numFmtId="0" fontId="9" fillId="9" borderId="17" xfId="0" applyFont="1" applyFill="1" applyBorder="1" applyAlignment="1">
      <alignment horizontal="center" wrapText="1"/>
    </xf>
    <xf numFmtId="0" fontId="9" fillId="9" borderId="49" xfId="0" applyFont="1" applyFill="1" applyBorder="1" applyAlignment="1">
      <alignment horizontal="center" wrapText="1"/>
    </xf>
    <xf numFmtId="0" fontId="12" fillId="10" borderId="31" xfId="0" applyFont="1" applyFill="1" applyBorder="1" applyAlignment="1">
      <alignment horizontal="center"/>
    </xf>
    <xf numFmtId="0" fontId="12" fillId="10" borderId="16" xfId="0" applyFont="1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10" fillId="9" borderId="4" xfId="0" applyFont="1" applyFill="1" applyBorder="1" applyAlignment="1">
      <alignment horizontal="center" wrapText="1"/>
    </xf>
    <xf numFmtId="0" fontId="10" fillId="9" borderId="9" xfId="0" applyFont="1" applyFill="1" applyBorder="1" applyAlignment="1">
      <alignment horizontal="center" wrapText="1"/>
    </xf>
    <xf numFmtId="0" fontId="10" fillId="10" borderId="27" xfId="0" applyFont="1" applyFill="1" applyBorder="1" applyAlignment="1">
      <alignment horizontal="center" vertical="center"/>
    </xf>
    <xf numFmtId="0" fontId="10" fillId="10" borderId="28" xfId="0" applyFont="1" applyFill="1" applyBorder="1" applyAlignment="1">
      <alignment horizontal="center" vertical="center"/>
    </xf>
    <xf numFmtId="0" fontId="10" fillId="10" borderId="29" xfId="0" applyFont="1" applyFill="1" applyBorder="1" applyAlignment="1">
      <alignment horizontal="center" vertical="center"/>
    </xf>
    <xf numFmtId="0" fontId="12" fillId="10" borderId="14" xfId="0" applyFont="1" applyFill="1" applyBorder="1" applyAlignment="1">
      <alignment horizontal="center"/>
    </xf>
    <xf numFmtId="0" fontId="12" fillId="10" borderId="26" xfId="0" applyFont="1" applyFill="1" applyBorder="1" applyAlignment="1">
      <alignment horizontal="center"/>
    </xf>
    <xf numFmtId="0" fontId="14" fillId="9" borderId="7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15" fillId="10" borderId="14" xfId="0" applyFont="1" applyFill="1" applyBorder="1" applyAlignment="1">
      <alignment horizontal="left" vertical="center" wrapText="1"/>
    </xf>
    <xf numFmtId="0" fontId="15" fillId="10" borderId="16" xfId="0" applyFont="1" applyFill="1" applyBorder="1" applyAlignment="1">
      <alignment horizontal="left" vertical="center" wrapText="1"/>
    </xf>
    <xf numFmtId="0" fontId="15" fillId="10" borderId="30" xfId="0" applyFont="1" applyFill="1" applyBorder="1" applyAlignment="1">
      <alignment horizontal="left" vertical="center" wrapText="1"/>
    </xf>
    <xf numFmtId="0" fontId="15" fillId="10" borderId="1" xfId="0" applyFont="1" applyFill="1" applyBorder="1" applyAlignment="1">
      <alignment horizontal="left" vertical="center" wrapText="1"/>
    </xf>
    <xf numFmtId="0" fontId="15" fillId="10" borderId="24" xfId="0" applyFont="1" applyFill="1" applyBorder="1" applyAlignment="1">
      <alignment horizontal="left" vertical="center" wrapText="1"/>
    </xf>
    <xf numFmtId="0" fontId="15" fillId="10" borderId="0" xfId="0" applyFont="1" applyFill="1" applyBorder="1" applyAlignment="1">
      <alignment horizontal="left" vertical="center" wrapText="1"/>
    </xf>
    <xf numFmtId="0" fontId="15" fillId="10" borderId="17" xfId="0" applyFont="1" applyFill="1" applyBorder="1" applyAlignment="1">
      <alignment horizontal="left" vertical="center" wrapText="1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18" fillId="3" borderId="12" xfId="0" applyFont="1" applyFill="1" applyBorder="1" applyAlignment="1">
      <alignment horizontal="center" vertical="center" wrapText="1"/>
    </xf>
    <xf numFmtId="0" fontId="18" fillId="3" borderId="53" xfId="0" applyFont="1" applyFill="1" applyBorder="1" applyAlignment="1">
      <alignment horizontal="center" vertical="center" wrapText="1"/>
    </xf>
    <xf numFmtId="0" fontId="12" fillId="8" borderId="31" xfId="0" applyFont="1" applyFill="1" applyBorder="1" applyAlignment="1">
      <alignment horizontal="center" vertical="center"/>
    </xf>
    <xf numFmtId="0" fontId="12" fillId="8" borderId="15" xfId="0" applyFont="1" applyFill="1" applyBorder="1" applyAlignment="1">
      <alignment horizontal="center" vertical="center"/>
    </xf>
    <xf numFmtId="0" fontId="12" fillId="8" borderId="16" xfId="0" applyFont="1" applyFill="1" applyBorder="1" applyAlignment="1">
      <alignment horizontal="center" vertical="center"/>
    </xf>
    <xf numFmtId="0" fontId="12" fillId="8" borderId="15" xfId="0" applyFont="1" applyFill="1" applyBorder="1" applyAlignment="1">
      <alignment horizontal="center" vertical="center" wrapText="1"/>
    </xf>
    <xf numFmtId="0" fontId="12" fillId="8" borderId="38" xfId="0" applyFont="1" applyFill="1" applyBorder="1" applyAlignment="1">
      <alignment horizontal="center" vertical="center" wrapText="1"/>
    </xf>
    <xf numFmtId="0" fontId="12" fillId="8" borderId="14" xfId="0" applyFont="1" applyFill="1" applyBorder="1" applyAlignment="1">
      <alignment horizontal="center" vertical="center" wrapText="1"/>
    </xf>
    <xf numFmtId="0" fontId="13" fillId="9" borderId="36" xfId="0" applyFont="1" applyFill="1" applyBorder="1" applyAlignment="1">
      <alignment horizontal="center" vertical="center" wrapText="1"/>
    </xf>
    <xf numFmtId="0" fontId="13" fillId="9" borderId="19" xfId="0" applyFont="1" applyFill="1" applyBorder="1" applyAlignment="1">
      <alignment horizontal="center" vertical="center" wrapText="1"/>
    </xf>
    <xf numFmtId="0" fontId="13" fillId="9" borderId="46" xfId="0" applyFont="1" applyFill="1" applyBorder="1" applyAlignment="1">
      <alignment horizontal="center" vertical="center" wrapText="1"/>
    </xf>
    <xf numFmtId="0" fontId="15" fillId="10" borderId="18" xfId="0" applyFont="1" applyFill="1" applyBorder="1" applyAlignment="1">
      <alignment horizontal="left" vertical="center" wrapText="1"/>
    </xf>
    <xf numFmtId="0" fontId="15" fillId="10" borderId="33" xfId="0" applyFont="1" applyFill="1" applyBorder="1" applyAlignment="1">
      <alignment horizontal="left" vertical="center" wrapText="1"/>
    </xf>
    <xf numFmtId="0" fontId="0" fillId="6" borderId="40" xfId="0" applyFill="1" applyBorder="1" applyAlignment="1">
      <alignment horizontal="center" vertical="center" wrapText="1"/>
    </xf>
    <xf numFmtId="0" fontId="0" fillId="6" borderId="25" xfId="0" applyFill="1" applyBorder="1" applyAlignment="1">
      <alignment horizontal="center" vertical="center" wrapText="1"/>
    </xf>
    <xf numFmtId="0" fontId="0" fillId="6" borderId="35" xfId="0" applyFill="1" applyBorder="1" applyAlignment="1">
      <alignment horizontal="center" vertical="center" wrapText="1"/>
    </xf>
    <xf numFmtId="0" fontId="13" fillId="11" borderId="39" xfId="0" applyFont="1" applyFill="1" applyBorder="1" applyAlignment="1">
      <alignment horizontal="center" vertical="center" wrapText="1"/>
    </xf>
    <xf numFmtId="0" fontId="13" fillId="11" borderId="42" xfId="0" applyFont="1" applyFill="1" applyBorder="1" applyAlignment="1">
      <alignment horizontal="center" vertical="center" wrapText="1"/>
    </xf>
    <xf numFmtId="0" fontId="13" fillId="11" borderId="43" xfId="0" applyFont="1" applyFill="1" applyBorder="1" applyAlignment="1">
      <alignment horizontal="center" vertical="center" wrapText="1"/>
    </xf>
    <xf numFmtId="0" fontId="15" fillId="11" borderId="30" xfId="0" applyFont="1" applyFill="1" applyBorder="1" applyAlignment="1">
      <alignment horizontal="left" vertical="center" wrapText="1"/>
    </xf>
    <xf numFmtId="0" fontId="15" fillId="11" borderId="1" xfId="0" applyFont="1" applyFill="1" applyBorder="1" applyAlignment="1">
      <alignment horizontal="left" vertical="center" wrapText="1"/>
    </xf>
    <xf numFmtId="0" fontId="15" fillId="5" borderId="1" xfId="0" applyFont="1" applyFill="1" applyBorder="1" applyAlignment="1">
      <alignment horizontal="left" vertical="center" wrapText="1"/>
    </xf>
    <xf numFmtId="0" fontId="15" fillId="5" borderId="34" xfId="0" applyFont="1" applyFill="1" applyBorder="1" applyAlignment="1">
      <alignment horizontal="left" vertical="center" wrapText="1"/>
    </xf>
    <xf numFmtId="0" fontId="6" fillId="5" borderId="25" xfId="2" applyFont="1" applyFill="1" applyBorder="1" applyAlignment="1">
      <alignment horizontal="center" vertical="center" wrapText="1"/>
    </xf>
    <xf numFmtId="0" fontId="6" fillId="5" borderId="26" xfId="2" applyFont="1" applyFill="1" applyBorder="1" applyAlignment="1">
      <alignment horizontal="center" vertical="center" wrapText="1"/>
    </xf>
    <xf numFmtId="0" fontId="6" fillId="5" borderId="47" xfId="2" applyFont="1" applyFill="1" applyBorder="1" applyAlignment="1">
      <alignment horizontal="center" vertical="center" wrapText="1"/>
    </xf>
    <xf numFmtId="0" fontId="15" fillId="5" borderId="15" xfId="0" applyFont="1" applyFill="1" applyBorder="1" applyAlignment="1">
      <alignment horizontal="left" vertical="center" wrapText="1"/>
    </xf>
    <xf numFmtId="0" fontId="15" fillId="5" borderId="16" xfId="0" applyFont="1" applyFill="1" applyBorder="1" applyAlignment="1">
      <alignment horizontal="left" vertical="center" wrapText="1"/>
    </xf>
    <xf numFmtId="0" fontId="0" fillId="9" borderId="32" xfId="0" applyFill="1" applyBorder="1" applyAlignment="1">
      <alignment horizontal="center" vertical="center" wrapText="1"/>
    </xf>
    <xf numFmtId="0" fontId="0" fillId="9" borderId="20" xfId="0" applyFill="1" applyBorder="1" applyAlignment="1">
      <alignment horizontal="center" vertical="center" wrapText="1"/>
    </xf>
    <xf numFmtId="0" fontId="0" fillId="9" borderId="47" xfId="0" applyFill="1" applyBorder="1" applyAlignment="1">
      <alignment horizontal="center" vertical="center" wrapText="1"/>
    </xf>
    <xf numFmtId="0" fontId="15" fillId="8" borderId="14" xfId="0" applyFont="1" applyFill="1" applyBorder="1" applyAlignment="1">
      <alignment horizontal="left" vertical="center" wrapText="1"/>
    </xf>
    <xf numFmtId="0" fontId="15" fillId="8" borderId="15" xfId="0" applyFont="1" applyFill="1" applyBorder="1" applyAlignment="1">
      <alignment horizontal="left" vertical="center" wrapText="1"/>
    </xf>
    <xf numFmtId="0" fontId="15" fillId="8" borderId="16" xfId="0" applyFont="1" applyFill="1" applyBorder="1" applyAlignment="1">
      <alignment horizontal="left" vertical="center" wrapText="1"/>
    </xf>
    <xf numFmtId="0" fontId="12" fillId="8" borderId="16" xfId="0" applyFont="1" applyFill="1" applyBorder="1" applyAlignment="1">
      <alignment horizontal="center" vertical="center" wrapText="1"/>
    </xf>
    <xf numFmtId="0" fontId="10" fillId="8" borderId="27" xfId="0" applyFont="1" applyFill="1" applyBorder="1" applyAlignment="1">
      <alignment horizontal="center" vertical="center" wrapText="1"/>
    </xf>
    <xf numFmtId="0" fontId="10" fillId="8" borderId="45" xfId="0" applyFont="1" applyFill="1" applyBorder="1" applyAlignment="1">
      <alignment horizontal="center" vertical="center" wrapText="1"/>
    </xf>
    <xf numFmtId="0" fontId="10" fillId="8" borderId="28" xfId="0" applyFont="1" applyFill="1" applyBorder="1" applyAlignment="1">
      <alignment horizontal="center" vertical="center" wrapText="1"/>
    </xf>
    <xf numFmtId="0" fontId="10" fillId="8" borderId="29" xfId="0" applyFont="1" applyFill="1" applyBorder="1" applyAlignment="1">
      <alignment horizontal="center" vertical="center" wrapText="1"/>
    </xf>
    <xf numFmtId="0" fontId="13" fillId="5" borderId="19" xfId="0" applyFont="1" applyFill="1" applyBorder="1" applyAlignment="1">
      <alignment horizontal="center" vertical="center" wrapText="1"/>
    </xf>
    <xf numFmtId="0" fontId="13" fillId="5" borderId="37" xfId="0" applyFont="1" applyFill="1" applyBorder="1" applyAlignment="1">
      <alignment horizontal="center" vertical="center" wrapText="1"/>
    </xf>
    <xf numFmtId="0" fontId="13" fillId="10" borderId="11" xfId="0" applyFont="1" applyFill="1" applyBorder="1" applyAlignment="1">
      <alignment horizontal="center" vertical="center"/>
    </xf>
    <xf numFmtId="0" fontId="13" fillId="10" borderId="4" xfId="0" applyFont="1" applyFill="1" applyBorder="1" applyAlignment="1">
      <alignment horizontal="center" vertical="center"/>
    </xf>
    <xf numFmtId="0" fontId="13" fillId="10" borderId="9" xfId="0" applyFont="1" applyFill="1" applyBorder="1" applyAlignment="1">
      <alignment horizontal="center" vertical="center"/>
    </xf>
    <xf numFmtId="0" fontId="13" fillId="8" borderId="36" xfId="0" applyFont="1" applyFill="1" applyBorder="1" applyAlignment="1">
      <alignment horizontal="center" vertical="center" wrapText="1"/>
    </xf>
    <xf numFmtId="0" fontId="13" fillId="8" borderId="19" xfId="0" applyFont="1" applyFill="1" applyBorder="1" applyAlignment="1">
      <alignment horizontal="center" vertical="center" wrapText="1"/>
    </xf>
    <xf numFmtId="0" fontId="13" fillId="8" borderId="37" xfId="0" applyFont="1" applyFill="1" applyBorder="1" applyAlignment="1">
      <alignment horizontal="center" vertical="center" wrapText="1"/>
    </xf>
    <xf numFmtId="0" fontId="0" fillId="7" borderId="32" xfId="0" applyFill="1" applyBorder="1" applyAlignment="1">
      <alignment horizontal="center" vertical="center" wrapText="1"/>
    </xf>
    <xf numFmtId="0" fontId="0" fillId="7" borderId="20" xfId="0" applyFill="1" applyBorder="1" applyAlignment="1">
      <alignment horizontal="center" vertical="center" wrapText="1"/>
    </xf>
    <xf numFmtId="0" fontId="0" fillId="8" borderId="26" xfId="0" applyFill="1" applyBorder="1" applyAlignment="1">
      <alignment horizontal="center" vertical="center" wrapText="1"/>
    </xf>
    <xf numFmtId="0" fontId="0" fillId="8" borderId="20" xfId="0" applyFill="1" applyBorder="1" applyAlignment="1">
      <alignment horizontal="center" vertical="center" wrapText="1"/>
    </xf>
    <xf numFmtId="0" fontId="0" fillId="8" borderId="23" xfId="0" applyFill="1" applyBorder="1" applyAlignment="1">
      <alignment horizontal="center" vertical="center" wrapText="1"/>
    </xf>
    <xf numFmtId="0" fontId="15" fillId="8" borderId="1" xfId="0" applyFont="1" applyFill="1" applyBorder="1" applyAlignment="1">
      <alignment horizontal="left" vertical="center" wrapText="1"/>
    </xf>
    <xf numFmtId="0" fontId="12" fillId="8" borderId="31" xfId="0" applyFont="1" applyFill="1" applyBorder="1" applyAlignment="1">
      <alignment horizontal="center" vertical="center" wrapText="1"/>
    </xf>
    <xf numFmtId="0" fontId="15" fillId="14" borderId="1" xfId="0" applyFont="1" applyFill="1" applyBorder="1" applyAlignment="1">
      <alignment horizontal="center"/>
    </xf>
    <xf numFmtId="0" fontId="13" fillId="9" borderId="1" xfId="0" applyFont="1" applyFill="1" applyBorder="1" applyAlignment="1">
      <alignment horizontal="center" vertical="center" wrapText="1"/>
    </xf>
    <xf numFmtId="0" fontId="15" fillId="9" borderId="1" xfId="0" applyFont="1" applyFill="1" applyBorder="1" applyAlignment="1">
      <alignment horizontal="left" vertical="center" wrapText="1"/>
    </xf>
    <xf numFmtId="0" fontId="0" fillId="9" borderId="1" xfId="0" applyFill="1" applyBorder="1" applyAlignment="1">
      <alignment horizontal="center" vertical="center" wrapText="1"/>
    </xf>
    <xf numFmtId="0" fontId="13" fillId="8" borderId="14" xfId="0" applyFont="1" applyFill="1" applyBorder="1" applyAlignment="1">
      <alignment horizontal="center" vertical="center" wrapText="1"/>
    </xf>
    <xf numFmtId="0" fontId="13" fillId="8" borderId="15" xfId="0" applyFont="1" applyFill="1" applyBorder="1" applyAlignment="1">
      <alignment horizontal="center" vertical="center" wrapText="1"/>
    </xf>
    <xf numFmtId="0" fontId="13" fillId="8" borderId="16" xfId="0" applyFon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 wrapText="1"/>
    </xf>
    <xf numFmtId="0" fontId="15" fillId="6" borderId="14" xfId="0" applyFont="1" applyFill="1" applyBorder="1" applyAlignment="1">
      <alignment horizontal="left" vertical="center" wrapText="1"/>
    </xf>
    <xf numFmtId="0" fontId="15" fillId="6" borderId="15" xfId="0" applyFont="1" applyFill="1" applyBorder="1" applyAlignment="1">
      <alignment horizontal="left" vertical="center" wrapText="1"/>
    </xf>
    <xf numFmtId="0" fontId="15" fillId="6" borderId="16" xfId="0" applyFont="1" applyFill="1" applyBorder="1" applyAlignment="1">
      <alignment horizontal="left" vertical="center" wrapText="1"/>
    </xf>
    <xf numFmtId="0" fontId="15" fillId="8" borderId="14" xfId="0" applyFont="1" applyFill="1" applyBorder="1" applyAlignment="1">
      <alignment horizontal="center" vertical="center" wrapText="1"/>
    </xf>
    <xf numFmtId="0" fontId="15" fillId="8" borderId="15" xfId="0" applyFont="1" applyFill="1" applyBorder="1" applyAlignment="1">
      <alignment horizontal="center" vertical="center" wrapText="1"/>
    </xf>
    <xf numFmtId="0" fontId="15" fillId="8" borderId="16" xfId="0" applyFont="1" applyFill="1" applyBorder="1" applyAlignment="1">
      <alignment horizontal="center" vertical="center" wrapText="1"/>
    </xf>
    <xf numFmtId="0" fontId="15" fillId="9" borderId="15" xfId="0" applyFont="1" applyFill="1" applyBorder="1" applyAlignment="1">
      <alignment horizontal="left" vertical="center" wrapText="1"/>
    </xf>
    <xf numFmtId="0" fontId="15" fillId="9" borderId="16" xfId="0" applyFont="1" applyFill="1" applyBorder="1" applyAlignment="1">
      <alignment horizontal="left" vertical="center" wrapText="1"/>
    </xf>
    <xf numFmtId="0" fontId="15" fillId="10" borderId="15" xfId="0" applyFont="1" applyFill="1" applyBorder="1" applyAlignment="1">
      <alignment horizontal="left" vertical="center" wrapText="1"/>
    </xf>
    <xf numFmtId="0" fontId="15" fillId="11" borderId="15" xfId="0" applyFont="1" applyFill="1" applyBorder="1" applyAlignment="1">
      <alignment horizontal="left" vertical="center" wrapText="1"/>
    </xf>
    <xf numFmtId="0" fontId="15" fillId="5" borderId="38" xfId="0" applyFont="1" applyFill="1" applyBorder="1" applyAlignment="1">
      <alignment horizontal="left" vertical="center" wrapText="1"/>
    </xf>
    <xf numFmtId="0" fontId="15" fillId="8" borderId="31" xfId="0" applyFont="1" applyFill="1" applyBorder="1" applyAlignment="1">
      <alignment horizontal="center" vertical="center" wrapText="1"/>
    </xf>
    <xf numFmtId="0" fontId="13" fillId="12" borderId="1" xfId="0" applyFont="1" applyFill="1" applyBorder="1" applyAlignment="1">
      <alignment horizontal="center"/>
    </xf>
    <xf numFmtId="0" fontId="0" fillId="0" borderId="44" xfId="0" applyBorder="1" applyAlignment="1">
      <alignment horizontal="center" wrapText="1"/>
    </xf>
    <xf numFmtId="0" fontId="12" fillId="9" borderId="14" xfId="0" applyFont="1" applyFill="1" applyBorder="1" applyAlignment="1">
      <alignment horizontal="center" vertical="center" wrapText="1"/>
    </xf>
    <xf numFmtId="0" fontId="12" fillId="9" borderId="16" xfId="0" applyFont="1" applyFill="1" applyBorder="1" applyAlignment="1">
      <alignment horizontal="center" vertical="center" wrapText="1"/>
    </xf>
    <xf numFmtId="0" fontId="12" fillId="9" borderId="26" xfId="0" applyFont="1" applyFill="1" applyBorder="1" applyAlignment="1">
      <alignment horizontal="center" vertical="center" wrapText="1"/>
    </xf>
    <xf numFmtId="0" fontId="12" fillId="9" borderId="23" xfId="0" applyFont="1" applyFill="1" applyBorder="1" applyAlignment="1">
      <alignment horizontal="center" vertical="center" wrapText="1"/>
    </xf>
    <xf numFmtId="0" fontId="13" fillId="12" borderId="1" xfId="0" applyFont="1" applyFill="1" applyBorder="1" applyAlignment="1">
      <alignment horizontal="center" wrapText="1"/>
    </xf>
    <xf numFmtId="0" fontId="15" fillId="9" borderId="14" xfId="0" applyFont="1" applyFill="1" applyBorder="1" applyAlignment="1">
      <alignment horizontal="left" vertical="center" wrapText="1"/>
    </xf>
    <xf numFmtId="1" fontId="12" fillId="8" borderId="14" xfId="0" applyNumberFormat="1" applyFont="1" applyFill="1" applyBorder="1" applyAlignment="1">
      <alignment horizontal="center" vertical="center" wrapText="1"/>
    </xf>
    <xf numFmtId="0" fontId="15" fillId="8" borderId="14" xfId="0" applyFont="1" applyFill="1" applyBorder="1" applyAlignment="1">
      <alignment vertical="center" wrapText="1"/>
    </xf>
    <xf numFmtId="0" fontId="15" fillId="8" borderId="15" xfId="0" applyFont="1" applyFill="1" applyBorder="1" applyAlignment="1">
      <alignment vertical="center" wrapText="1"/>
    </xf>
    <xf numFmtId="0" fontId="15" fillId="8" borderId="16" xfId="0" applyFont="1" applyFill="1" applyBorder="1" applyAlignment="1">
      <alignment vertical="center" wrapText="1"/>
    </xf>
    <xf numFmtId="0" fontId="15" fillId="10" borderId="14" xfId="0" applyFont="1" applyFill="1" applyBorder="1" applyAlignment="1">
      <alignment horizontal="center" vertical="center" wrapText="1"/>
    </xf>
    <xf numFmtId="0" fontId="15" fillId="10" borderId="16" xfId="0" applyFont="1" applyFill="1" applyBorder="1" applyAlignment="1">
      <alignment horizontal="center" vertical="center" wrapText="1"/>
    </xf>
    <xf numFmtId="0" fontId="15" fillId="5" borderId="14" xfId="0" applyFont="1" applyFill="1" applyBorder="1" applyAlignment="1">
      <alignment horizontal="left" vertical="center" wrapText="1"/>
    </xf>
    <xf numFmtId="0" fontId="15" fillId="5" borderId="14" xfId="0" applyFont="1" applyFill="1" applyBorder="1" applyAlignment="1">
      <alignment vertical="center" wrapText="1"/>
    </xf>
    <xf numFmtId="0" fontId="15" fillId="5" borderId="15" xfId="0" applyFont="1" applyFill="1" applyBorder="1" applyAlignment="1">
      <alignment vertical="center" wrapText="1"/>
    </xf>
    <xf numFmtId="0" fontId="15" fillId="5" borderId="16" xfId="0" applyFont="1" applyFill="1" applyBorder="1" applyAlignment="1">
      <alignment vertical="center" wrapText="1"/>
    </xf>
    <xf numFmtId="0" fontId="15" fillId="5" borderId="14" xfId="0" applyFont="1" applyFill="1" applyBorder="1" applyAlignment="1">
      <alignment horizontal="center" vertical="center" wrapText="1"/>
    </xf>
    <xf numFmtId="0" fontId="15" fillId="5" borderId="15" xfId="0" applyFont="1" applyFill="1" applyBorder="1" applyAlignment="1">
      <alignment horizontal="center" vertical="center" wrapText="1"/>
    </xf>
    <xf numFmtId="0" fontId="15" fillId="5" borderId="16" xfId="0" applyFont="1" applyFill="1" applyBorder="1" applyAlignment="1">
      <alignment horizontal="center" vertical="center" wrapText="1"/>
    </xf>
    <xf numFmtId="0" fontId="15" fillId="11" borderId="31" xfId="0" applyFont="1" applyFill="1" applyBorder="1" applyAlignment="1">
      <alignment horizontal="center" vertical="center" wrapText="1"/>
    </xf>
    <xf numFmtId="0" fontId="15" fillId="11" borderId="16" xfId="0" applyFont="1" applyFill="1" applyBorder="1" applyAlignment="1">
      <alignment horizontal="center" vertical="center" wrapText="1"/>
    </xf>
  </cellXfs>
  <cellStyles count="6">
    <cellStyle name="Hipervínculo" xfId="2" builtinId="8"/>
    <cellStyle name="Millares" xfId="5" builtinId="3"/>
    <cellStyle name="Moneda" xfId="4" builtinId="4"/>
    <cellStyle name="Moneda 2" xfId="1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F277"/>
  <sheetViews>
    <sheetView tabSelected="1" topLeftCell="A3" zoomScale="50" zoomScaleNormal="50" workbookViewId="0">
      <pane ySplit="3" topLeftCell="A6" activePane="bottomLeft" state="frozen"/>
      <selection activeCell="A3" sqref="A3"/>
      <selection pane="bottomLeft" activeCell="AJ10" sqref="AJ10"/>
    </sheetView>
  </sheetViews>
  <sheetFormatPr baseColWidth="10" defaultRowHeight="23.25" x14ac:dyDescent="0.35"/>
  <cols>
    <col min="1" max="1" width="16.140625" style="172" customWidth="1"/>
    <col min="2" max="2" width="41.28515625" style="173" customWidth="1"/>
    <col min="3" max="3" width="29" style="173" customWidth="1"/>
    <col min="4" max="4" width="56.7109375" style="172" customWidth="1"/>
    <col min="5" max="5" width="40.140625" style="172" customWidth="1"/>
    <col min="6" max="7" width="45.5703125" style="172" customWidth="1"/>
    <col min="8" max="8" width="22.42578125" style="172" hidden="1" customWidth="1"/>
    <col min="9" max="9" width="28.85546875" style="172" hidden="1" customWidth="1"/>
    <col min="10" max="10" width="31.140625" style="177" customWidth="1"/>
    <col min="11" max="11" width="15.42578125" style="106" hidden="1" customWidth="1"/>
    <col min="12" max="12" width="20.5703125" style="68" hidden="1" customWidth="1"/>
    <col min="13" max="13" width="17.5703125" style="68" hidden="1" customWidth="1"/>
    <col min="14" max="14" width="16.5703125" style="68" hidden="1" customWidth="1"/>
    <col min="15" max="15" width="12.85546875" style="68" hidden="1" customWidth="1"/>
    <col min="16" max="16" width="17.85546875" style="68" hidden="1" customWidth="1"/>
    <col min="17" max="17" width="22.5703125" style="68" hidden="1" customWidth="1"/>
    <col min="18" max="18" width="55.7109375" hidden="1" customWidth="1"/>
    <col min="19" max="19" width="22.85546875" hidden="1" customWidth="1"/>
    <col min="20" max="20" width="50.140625" hidden="1" customWidth="1"/>
    <col min="21" max="21" width="22.7109375" hidden="1" customWidth="1"/>
    <col min="22" max="22" width="19.28515625" hidden="1" customWidth="1"/>
    <col min="23" max="23" width="18.7109375" hidden="1" customWidth="1"/>
    <col min="24" max="24" width="17.7109375" style="209" hidden="1" customWidth="1"/>
    <col min="25" max="32" width="0" hidden="1" customWidth="1"/>
  </cols>
  <sheetData>
    <row r="1" spans="1:24" ht="15.75" x14ac:dyDescent="0.25">
      <c r="A1" s="357" t="s">
        <v>76</v>
      </c>
      <c r="B1" s="357"/>
      <c r="C1" s="357"/>
      <c r="D1" s="357"/>
      <c r="E1" s="357"/>
      <c r="F1" s="357"/>
      <c r="G1" s="357"/>
      <c r="H1" s="357"/>
      <c r="I1" s="357"/>
      <c r="J1" s="357"/>
      <c r="K1" s="357"/>
      <c r="L1" s="357"/>
      <c r="M1" s="357"/>
      <c r="N1" s="357"/>
      <c r="O1" s="357"/>
      <c r="P1" s="357"/>
      <c r="Q1" s="357"/>
      <c r="R1" s="357"/>
      <c r="S1" s="357"/>
      <c r="T1" s="357"/>
      <c r="U1" s="357"/>
      <c r="V1" s="357"/>
      <c r="W1" s="357"/>
    </row>
    <row r="2" spans="1:24" thickBot="1" x14ac:dyDescent="0.3">
      <c r="A2" s="118"/>
      <c r="B2" s="119"/>
      <c r="C2" s="119"/>
      <c r="D2" s="118"/>
      <c r="E2" s="118"/>
      <c r="F2" s="118"/>
      <c r="G2" s="118"/>
      <c r="H2" s="361" t="s">
        <v>136</v>
      </c>
      <c r="I2" s="361"/>
      <c r="J2" s="361"/>
      <c r="K2" s="361"/>
      <c r="L2" s="361"/>
      <c r="M2" s="361"/>
      <c r="N2" s="361"/>
      <c r="O2" s="75"/>
      <c r="P2" s="75"/>
      <c r="Q2" s="75"/>
      <c r="R2" s="20"/>
      <c r="S2" s="20"/>
      <c r="T2" s="20"/>
      <c r="U2" s="20"/>
      <c r="V2" s="20"/>
      <c r="W2" s="20"/>
    </row>
    <row r="3" spans="1:24" ht="21" customHeight="1" thickBot="1" x14ac:dyDescent="0.35">
      <c r="A3" s="381" t="s">
        <v>287</v>
      </c>
      <c r="B3" s="382"/>
      <c r="C3" s="382"/>
      <c r="D3" s="382"/>
      <c r="E3" s="382"/>
      <c r="F3" s="382"/>
      <c r="G3" s="382"/>
      <c r="H3" s="382"/>
      <c r="I3" s="382"/>
      <c r="J3" s="382"/>
      <c r="K3" s="382"/>
      <c r="L3" s="382"/>
      <c r="M3" s="382"/>
      <c r="N3" s="382"/>
      <c r="O3" s="382"/>
      <c r="P3" s="382"/>
      <c r="Q3" s="382"/>
      <c r="R3" s="382"/>
      <c r="S3" s="382"/>
      <c r="T3" s="382"/>
      <c r="U3" s="382"/>
      <c r="V3" s="382"/>
      <c r="W3" s="382"/>
      <c r="X3" s="383"/>
    </row>
    <row r="4" spans="1:24" ht="39" customHeight="1" thickBot="1" x14ac:dyDescent="0.4">
      <c r="A4" s="290"/>
      <c r="B4" s="369" t="s">
        <v>0</v>
      </c>
      <c r="C4" s="369"/>
      <c r="D4" s="369"/>
      <c r="E4" s="369"/>
      <c r="F4" s="369"/>
      <c r="G4" s="296"/>
      <c r="H4" s="352" t="s">
        <v>138</v>
      </c>
      <c r="I4" s="353"/>
      <c r="J4" s="353"/>
      <c r="K4" s="353"/>
      <c r="L4" s="353"/>
      <c r="M4" s="353"/>
      <c r="N4" s="354"/>
      <c r="O4" s="348" t="s">
        <v>173</v>
      </c>
      <c r="P4" s="349"/>
      <c r="Q4" s="362" t="s">
        <v>192</v>
      </c>
      <c r="R4" s="370" t="s">
        <v>2</v>
      </c>
      <c r="S4" s="345" t="s">
        <v>3</v>
      </c>
      <c r="T4" s="371" t="s">
        <v>1</v>
      </c>
      <c r="U4" s="372"/>
      <c r="V4" s="373"/>
      <c r="W4" s="291"/>
      <c r="X4" s="384" t="s">
        <v>225</v>
      </c>
    </row>
    <row r="5" spans="1:24" ht="65.25" customHeight="1" thickBot="1" x14ac:dyDescent="0.35">
      <c r="A5" s="210" t="s">
        <v>65</v>
      </c>
      <c r="B5" s="120" t="s">
        <v>6</v>
      </c>
      <c r="C5" s="120"/>
      <c r="D5" s="121" t="s">
        <v>60</v>
      </c>
      <c r="E5" s="214" t="s">
        <v>238</v>
      </c>
      <c r="F5" s="122" t="s">
        <v>137</v>
      </c>
      <c r="G5" s="297" t="s">
        <v>264</v>
      </c>
      <c r="H5" s="123" t="s">
        <v>143</v>
      </c>
      <c r="I5" s="123" t="s">
        <v>139</v>
      </c>
      <c r="J5" s="124" t="s">
        <v>207</v>
      </c>
      <c r="K5" s="111" t="s">
        <v>208</v>
      </c>
      <c r="L5" s="76" t="s">
        <v>140</v>
      </c>
      <c r="M5" s="53" t="s">
        <v>141</v>
      </c>
      <c r="N5" s="76" t="s">
        <v>142</v>
      </c>
      <c r="O5" s="53" t="s">
        <v>174</v>
      </c>
      <c r="P5" s="99" t="s">
        <v>175</v>
      </c>
      <c r="Q5" s="363"/>
      <c r="R5" s="370"/>
      <c r="S5" s="345"/>
      <c r="T5" s="234" t="s">
        <v>4</v>
      </c>
      <c r="U5" s="234" t="s">
        <v>84</v>
      </c>
      <c r="V5" s="234" t="s">
        <v>5</v>
      </c>
      <c r="W5" s="243" t="s">
        <v>75</v>
      </c>
      <c r="X5" s="385"/>
    </row>
    <row r="6" spans="1:24" s="26" customFormat="1" ht="71.25" customHeight="1" thickBot="1" x14ac:dyDescent="0.4">
      <c r="A6" s="425" t="s">
        <v>61</v>
      </c>
      <c r="B6" s="378" t="s">
        <v>7</v>
      </c>
      <c r="C6" s="374" t="s">
        <v>284</v>
      </c>
      <c r="D6" s="376" t="s">
        <v>8</v>
      </c>
      <c r="E6" s="215" t="str">
        <f>X6</f>
        <v>73.06.05</v>
      </c>
      <c r="F6" s="244" t="s">
        <v>249</v>
      </c>
      <c r="G6" s="280" t="s">
        <v>266</v>
      </c>
      <c r="H6" s="125">
        <v>3000</v>
      </c>
      <c r="I6" s="125">
        <v>2000</v>
      </c>
      <c r="J6" s="126">
        <f>SUM(H6:I6)</f>
        <v>5000</v>
      </c>
      <c r="K6" s="386">
        <f>SUM(J6:J10)</f>
        <v>6500</v>
      </c>
      <c r="L6" s="54"/>
      <c r="M6" s="54"/>
      <c r="N6" s="355">
        <f>H6+I6+L6+M6</f>
        <v>5000</v>
      </c>
      <c r="O6" s="355"/>
      <c r="P6" s="350"/>
      <c r="Q6" s="364">
        <f>SUM(N6:N12)</f>
        <v>6500</v>
      </c>
      <c r="R6" s="24"/>
      <c r="S6" s="25"/>
      <c r="T6" s="24"/>
      <c r="U6" s="24"/>
      <c r="V6" s="24"/>
      <c r="W6" s="25"/>
      <c r="X6" s="292" t="s">
        <v>226</v>
      </c>
    </row>
    <row r="7" spans="1:24" s="27" customFormat="1" ht="13.5" hidden="1" customHeight="1" thickBot="1" x14ac:dyDescent="0.4">
      <c r="A7" s="426"/>
      <c r="B7" s="379"/>
      <c r="C7" s="455"/>
      <c r="D7" s="377"/>
      <c r="E7" s="127"/>
      <c r="F7" s="240" t="s">
        <v>144</v>
      </c>
      <c r="G7" s="271"/>
      <c r="H7" s="127"/>
      <c r="I7" s="128">
        <v>0</v>
      </c>
      <c r="J7" s="126">
        <f t="shared" ref="J7:J79" si="0">SUM(H7:I7)</f>
        <v>0</v>
      </c>
      <c r="K7" s="387"/>
      <c r="L7" s="55"/>
      <c r="M7" s="55"/>
      <c r="N7" s="356"/>
      <c r="O7" s="356"/>
      <c r="P7" s="351"/>
      <c r="Q7" s="365"/>
      <c r="R7" s="4" t="s">
        <v>77</v>
      </c>
      <c r="S7" s="8">
        <v>10000</v>
      </c>
      <c r="T7" s="3" t="s">
        <v>78</v>
      </c>
      <c r="U7" s="3"/>
      <c r="V7" s="358" t="s">
        <v>82</v>
      </c>
      <c r="W7" s="203" t="s">
        <v>66</v>
      </c>
      <c r="X7" s="292"/>
    </row>
    <row r="8" spans="1:24" s="27" customFormat="1" ht="69" hidden="1" customHeight="1" thickBot="1" x14ac:dyDescent="0.4">
      <c r="A8" s="426"/>
      <c r="B8" s="379"/>
      <c r="C8" s="455"/>
      <c r="D8" s="245" t="s">
        <v>9</v>
      </c>
      <c r="E8" s="128"/>
      <c r="F8" s="245" t="s">
        <v>145</v>
      </c>
      <c r="G8" s="281"/>
      <c r="H8" s="128"/>
      <c r="I8" s="128"/>
      <c r="J8" s="126">
        <f t="shared" si="0"/>
        <v>0</v>
      </c>
      <c r="K8" s="387"/>
      <c r="L8" s="55"/>
      <c r="M8" s="55"/>
      <c r="N8" s="77">
        <f>H8+I8+L8+M8</f>
        <v>0</v>
      </c>
      <c r="O8" s="77"/>
      <c r="P8" s="78"/>
      <c r="Q8" s="365"/>
      <c r="R8" s="4" t="s">
        <v>77</v>
      </c>
      <c r="S8" s="8">
        <v>5000</v>
      </c>
      <c r="T8" s="7" t="s">
        <v>79</v>
      </c>
      <c r="U8" s="6"/>
      <c r="V8" s="359"/>
      <c r="W8" s="203" t="s">
        <v>66</v>
      </c>
      <c r="X8" s="292"/>
    </row>
    <row r="9" spans="1:24" s="27" customFormat="1" ht="54" customHeight="1" thickBot="1" x14ac:dyDescent="0.4">
      <c r="A9" s="426"/>
      <c r="B9" s="379"/>
      <c r="C9" s="455"/>
      <c r="D9" s="374" t="s">
        <v>10</v>
      </c>
      <c r="E9" s="471" t="s">
        <v>239</v>
      </c>
      <c r="F9" s="245" t="s">
        <v>149</v>
      </c>
      <c r="G9" s="471" t="s">
        <v>272</v>
      </c>
      <c r="H9" s="128">
        <v>500</v>
      </c>
      <c r="I9" s="128">
        <v>500</v>
      </c>
      <c r="J9" s="126">
        <f t="shared" si="0"/>
        <v>1000</v>
      </c>
      <c r="K9" s="387"/>
      <c r="L9" s="55"/>
      <c r="M9" s="55"/>
      <c r="N9" s="77">
        <f t="shared" ref="N9:N15" si="1">H9+I9+L9+M9</f>
        <v>1000</v>
      </c>
      <c r="O9" s="367"/>
      <c r="P9" s="368"/>
      <c r="Q9" s="365"/>
      <c r="R9" s="346" t="s">
        <v>77</v>
      </c>
      <c r="S9" s="8"/>
      <c r="T9" s="6"/>
      <c r="U9" s="6"/>
      <c r="V9" s="359"/>
      <c r="W9" s="203"/>
      <c r="X9" s="292" t="s">
        <v>227</v>
      </c>
    </row>
    <row r="10" spans="1:24" s="27" customFormat="1" ht="57.75" customHeight="1" thickBot="1" x14ac:dyDescent="0.4">
      <c r="A10" s="426"/>
      <c r="B10" s="380"/>
      <c r="C10" s="375"/>
      <c r="D10" s="375"/>
      <c r="E10" s="472"/>
      <c r="F10" s="245" t="s">
        <v>146</v>
      </c>
      <c r="G10" s="472"/>
      <c r="H10" s="128"/>
      <c r="I10" s="128">
        <v>500</v>
      </c>
      <c r="J10" s="126">
        <f t="shared" si="0"/>
        <v>500</v>
      </c>
      <c r="K10" s="388"/>
      <c r="L10" s="55"/>
      <c r="M10" s="55"/>
      <c r="N10" s="77">
        <f t="shared" si="1"/>
        <v>500</v>
      </c>
      <c r="O10" s="356"/>
      <c r="P10" s="351"/>
      <c r="Q10" s="365"/>
      <c r="R10" s="347"/>
      <c r="S10" s="8">
        <v>40000</v>
      </c>
      <c r="T10" s="3" t="s">
        <v>80</v>
      </c>
      <c r="U10" s="6"/>
      <c r="V10" s="359"/>
      <c r="W10" s="203" t="s">
        <v>66</v>
      </c>
      <c r="X10" s="292" t="s">
        <v>228</v>
      </c>
    </row>
    <row r="11" spans="1:24" s="27" customFormat="1" ht="61.9" hidden="1" customHeight="1" thickBot="1" x14ac:dyDescent="0.4">
      <c r="A11" s="426"/>
      <c r="B11" s="395" t="s">
        <v>11</v>
      </c>
      <c r="C11" s="271"/>
      <c r="D11" s="245" t="s">
        <v>12</v>
      </c>
      <c r="E11" s="128"/>
      <c r="F11" s="245"/>
      <c r="G11" s="281"/>
      <c r="H11" s="128"/>
      <c r="I11" s="128"/>
      <c r="J11" s="126">
        <f t="shared" si="0"/>
        <v>0</v>
      </c>
      <c r="K11" s="72"/>
      <c r="L11" s="55"/>
      <c r="M11" s="55"/>
      <c r="N11" s="77">
        <f>H11+I11+L11+M11</f>
        <v>0</v>
      </c>
      <c r="O11" s="55"/>
      <c r="P11" s="79"/>
      <c r="Q11" s="365"/>
      <c r="R11" s="4" t="s">
        <v>91</v>
      </c>
      <c r="S11" s="8">
        <v>10000</v>
      </c>
      <c r="T11" s="7" t="s">
        <v>78</v>
      </c>
      <c r="U11" s="6"/>
      <c r="V11" s="359"/>
      <c r="W11" s="203" t="s">
        <v>67</v>
      </c>
      <c r="X11" s="292"/>
    </row>
    <row r="12" spans="1:24" s="31" customFormat="1" ht="69" hidden="1" customHeight="1" thickBot="1" x14ac:dyDescent="0.4">
      <c r="A12" s="427"/>
      <c r="B12" s="396"/>
      <c r="C12" s="272"/>
      <c r="D12" s="129" t="s">
        <v>13</v>
      </c>
      <c r="E12" s="130"/>
      <c r="F12" s="129"/>
      <c r="G12" s="129"/>
      <c r="H12" s="130"/>
      <c r="I12" s="130"/>
      <c r="J12" s="293">
        <f t="shared" si="0"/>
        <v>0</v>
      </c>
      <c r="K12" s="65"/>
      <c r="L12" s="56"/>
      <c r="M12" s="56"/>
      <c r="N12" s="294">
        <f t="shared" si="1"/>
        <v>0</v>
      </c>
      <c r="O12" s="56"/>
      <c r="P12" s="80"/>
      <c r="Q12" s="366"/>
      <c r="R12" s="28" t="s">
        <v>77</v>
      </c>
      <c r="S12" s="29">
        <v>20000</v>
      </c>
      <c r="T12" s="30" t="s">
        <v>81</v>
      </c>
      <c r="U12" s="7"/>
      <c r="V12" s="360"/>
      <c r="W12" s="204" t="s">
        <v>67</v>
      </c>
      <c r="X12" s="295"/>
    </row>
    <row r="13" spans="1:24" s="26" customFormat="1" ht="73.5" hidden="1" customHeight="1" thickBot="1" x14ac:dyDescent="0.4">
      <c r="A13" s="423" t="s">
        <v>193</v>
      </c>
      <c r="B13" s="410" t="s">
        <v>14</v>
      </c>
      <c r="C13" s="277"/>
      <c r="D13" s="241" t="s">
        <v>15</v>
      </c>
      <c r="E13" s="246"/>
      <c r="F13" s="242" t="s">
        <v>203</v>
      </c>
      <c r="G13" s="278"/>
      <c r="H13" s="247"/>
      <c r="I13" s="247"/>
      <c r="J13" s="284">
        <f t="shared" si="0"/>
        <v>0</v>
      </c>
      <c r="K13" s="389">
        <f>SUM(J13:J23)</f>
        <v>49618.400000000001</v>
      </c>
      <c r="L13" s="233"/>
      <c r="M13" s="233"/>
      <c r="N13" s="235">
        <f t="shared" si="1"/>
        <v>0</v>
      </c>
      <c r="O13" s="236"/>
      <c r="P13" s="237"/>
      <c r="Q13" s="320">
        <f>SUM(N13:N23)</f>
        <v>49618.400000000001</v>
      </c>
      <c r="R13" s="238" t="s">
        <v>122</v>
      </c>
      <c r="S13" s="285">
        <v>10000</v>
      </c>
      <c r="T13" s="239" t="s">
        <v>115</v>
      </c>
      <c r="U13" s="286"/>
      <c r="V13" s="287"/>
      <c r="W13" s="288"/>
      <c r="X13" s="289"/>
    </row>
    <row r="14" spans="1:24" s="27" customFormat="1" ht="107.25" customHeight="1" thickBot="1" x14ac:dyDescent="0.4">
      <c r="A14" s="423"/>
      <c r="B14" s="410"/>
      <c r="C14" s="410" t="s">
        <v>283</v>
      </c>
      <c r="D14" s="275" t="s">
        <v>147</v>
      </c>
      <c r="E14" s="133" t="str">
        <f>X14</f>
        <v>73.06.05</v>
      </c>
      <c r="F14" s="275" t="s">
        <v>148</v>
      </c>
      <c r="G14" s="132" t="s">
        <v>267</v>
      </c>
      <c r="H14" s="133">
        <v>2000</v>
      </c>
      <c r="I14" s="133"/>
      <c r="J14" s="126">
        <f t="shared" si="0"/>
        <v>2000</v>
      </c>
      <c r="K14" s="389"/>
      <c r="L14" s="58"/>
      <c r="M14" s="58"/>
      <c r="N14" s="77">
        <f t="shared" si="1"/>
        <v>2000</v>
      </c>
      <c r="O14" s="58"/>
      <c r="P14" s="81"/>
      <c r="Q14" s="321"/>
      <c r="R14" s="5" t="s">
        <v>123</v>
      </c>
      <c r="S14" s="21">
        <v>5000</v>
      </c>
      <c r="T14" s="32" t="s">
        <v>116</v>
      </c>
      <c r="W14" s="205" t="s">
        <v>68</v>
      </c>
      <c r="X14" s="216" t="s">
        <v>226</v>
      </c>
    </row>
    <row r="15" spans="1:24" s="27" customFormat="1" ht="129.6" hidden="1" customHeight="1" x14ac:dyDescent="0.35">
      <c r="A15" s="423"/>
      <c r="B15" s="411"/>
      <c r="C15" s="410"/>
      <c r="D15" s="131" t="s">
        <v>16</v>
      </c>
      <c r="E15" s="131"/>
      <c r="F15" s="134"/>
      <c r="G15" s="275"/>
      <c r="H15" s="133"/>
      <c r="I15" s="133"/>
      <c r="J15" s="126">
        <f t="shared" si="0"/>
        <v>0</v>
      </c>
      <c r="K15" s="389"/>
      <c r="L15" s="58"/>
      <c r="M15" s="58"/>
      <c r="N15" s="77">
        <f t="shared" si="1"/>
        <v>0</v>
      </c>
      <c r="O15" s="58"/>
      <c r="P15" s="81"/>
      <c r="Q15" s="321"/>
      <c r="R15" s="5" t="s">
        <v>123</v>
      </c>
      <c r="S15" s="21">
        <v>5000</v>
      </c>
      <c r="T15" s="32" t="s">
        <v>117</v>
      </c>
      <c r="W15" s="205" t="s">
        <v>69</v>
      </c>
      <c r="X15" s="216"/>
    </row>
    <row r="16" spans="1:24" s="27" customFormat="1" ht="87" hidden="1" customHeight="1" thickBot="1" x14ac:dyDescent="0.4">
      <c r="A16" s="423"/>
      <c r="B16" s="410"/>
      <c r="C16" s="410"/>
      <c r="D16" s="474" t="s">
        <v>172</v>
      </c>
      <c r="E16" s="135"/>
      <c r="F16" s="134" t="s">
        <v>200</v>
      </c>
      <c r="G16" s="275"/>
      <c r="H16" s="133"/>
      <c r="I16" s="133"/>
      <c r="J16" s="126">
        <f t="shared" si="0"/>
        <v>0</v>
      </c>
      <c r="K16" s="389"/>
      <c r="L16" s="58"/>
      <c r="M16" s="58"/>
      <c r="N16" s="328">
        <f>H16+I16+L16+M16</f>
        <v>0</v>
      </c>
      <c r="O16" s="328"/>
      <c r="P16" s="308"/>
      <c r="Q16" s="321"/>
      <c r="R16" s="310" t="s">
        <v>125</v>
      </c>
      <c r="S16" s="311">
        <v>20000</v>
      </c>
      <c r="T16" s="313" t="s">
        <v>118</v>
      </c>
      <c r="W16" s="205"/>
      <c r="X16" s="216"/>
    </row>
    <row r="17" spans="1:30" s="27" customFormat="1" ht="61.5" hidden="1" customHeight="1" thickBot="1" x14ac:dyDescent="0.4">
      <c r="A17" s="423"/>
      <c r="B17" s="410"/>
      <c r="C17" s="410"/>
      <c r="D17" s="475"/>
      <c r="E17" s="136"/>
      <c r="F17" s="134" t="s">
        <v>153</v>
      </c>
      <c r="G17" s="275"/>
      <c r="H17" s="133"/>
      <c r="I17" s="133"/>
      <c r="J17" s="126">
        <f t="shared" si="0"/>
        <v>0</v>
      </c>
      <c r="K17" s="389"/>
      <c r="L17" s="58"/>
      <c r="M17" s="58"/>
      <c r="N17" s="329"/>
      <c r="O17" s="329"/>
      <c r="P17" s="309"/>
      <c r="Q17" s="321"/>
      <c r="R17" s="310"/>
      <c r="S17" s="312"/>
      <c r="T17" s="313"/>
      <c r="W17" s="205"/>
      <c r="X17" s="216"/>
    </row>
    <row r="18" spans="1:30" s="27" customFormat="1" ht="70.5" thickBot="1" x14ac:dyDescent="0.4">
      <c r="A18" s="423"/>
      <c r="B18" s="410"/>
      <c r="C18" s="410"/>
      <c r="D18" s="474" t="s">
        <v>21</v>
      </c>
      <c r="E18" s="477" t="s">
        <v>240</v>
      </c>
      <c r="F18" s="134" t="s">
        <v>156</v>
      </c>
      <c r="G18" s="473" t="s">
        <v>273</v>
      </c>
      <c r="H18" s="133"/>
      <c r="I18" s="137">
        <v>3000</v>
      </c>
      <c r="J18" s="126">
        <f>SUM(H18:I18)</f>
        <v>3000</v>
      </c>
      <c r="K18" s="389"/>
      <c r="L18" s="58"/>
      <c r="M18" s="58"/>
      <c r="N18" s="58">
        <f>H18+I18+L18+M18</f>
        <v>3000</v>
      </c>
      <c r="O18" s="328"/>
      <c r="P18" s="308"/>
      <c r="Q18" s="321"/>
      <c r="R18" s="310" t="s">
        <v>125</v>
      </c>
      <c r="S18" s="311">
        <v>20000</v>
      </c>
      <c r="T18" s="316" t="s">
        <v>119</v>
      </c>
      <c r="W18" s="407"/>
      <c r="X18" s="216" t="s">
        <v>229</v>
      </c>
    </row>
    <row r="19" spans="1:30" s="27" customFormat="1" ht="47.25" hidden="1" customHeight="1" thickBot="1" x14ac:dyDescent="0.4">
      <c r="A19" s="423"/>
      <c r="B19" s="410"/>
      <c r="C19" s="410"/>
      <c r="D19" s="475"/>
      <c r="E19" s="478"/>
      <c r="F19" s="134" t="s">
        <v>154</v>
      </c>
      <c r="G19" s="410"/>
      <c r="H19" s="133"/>
      <c r="I19" s="137"/>
      <c r="J19" s="126">
        <f t="shared" si="0"/>
        <v>0</v>
      </c>
      <c r="K19" s="389"/>
      <c r="L19" s="58"/>
      <c r="M19" s="58"/>
      <c r="N19" s="58">
        <f t="shared" ref="N19:N23" si="2">H19+I19+L19+M19</f>
        <v>0</v>
      </c>
      <c r="O19" s="334"/>
      <c r="P19" s="335"/>
      <c r="Q19" s="321"/>
      <c r="R19" s="310"/>
      <c r="S19" s="312"/>
      <c r="T19" s="316"/>
      <c r="W19" s="407"/>
      <c r="X19" s="216" t="s">
        <v>230</v>
      </c>
    </row>
    <row r="20" spans="1:30" s="27" customFormat="1" ht="70.5" thickBot="1" x14ac:dyDescent="0.4">
      <c r="A20" s="423"/>
      <c r="B20" s="410"/>
      <c r="C20" s="410"/>
      <c r="D20" s="475"/>
      <c r="E20" s="478"/>
      <c r="F20" s="134" t="s">
        <v>155</v>
      </c>
      <c r="G20" s="410"/>
      <c r="H20" s="133">
        <v>4000</v>
      </c>
      <c r="I20" s="137">
        <v>12000</v>
      </c>
      <c r="J20" s="126">
        <f t="shared" si="0"/>
        <v>16000</v>
      </c>
      <c r="K20" s="389"/>
      <c r="L20" s="58"/>
      <c r="M20" s="58"/>
      <c r="N20" s="58">
        <f t="shared" si="2"/>
        <v>16000</v>
      </c>
      <c r="O20" s="334"/>
      <c r="P20" s="335"/>
      <c r="Q20" s="321"/>
      <c r="R20" s="310"/>
      <c r="S20" s="312"/>
      <c r="T20" s="316"/>
      <c r="W20" s="407"/>
      <c r="X20" s="216" t="s">
        <v>227</v>
      </c>
    </row>
    <row r="21" spans="1:30" s="27" customFormat="1" ht="47.25" thickBot="1" x14ac:dyDescent="0.4">
      <c r="A21" s="423"/>
      <c r="B21" s="411"/>
      <c r="C21" s="410"/>
      <c r="D21" s="476"/>
      <c r="E21" s="479"/>
      <c r="F21" s="134" t="s">
        <v>204</v>
      </c>
      <c r="G21" s="411"/>
      <c r="H21" s="137"/>
      <c r="I21" s="137">
        <v>5000</v>
      </c>
      <c r="J21" s="126">
        <f t="shared" si="0"/>
        <v>5000</v>
      </c>
      <c r="K21" s="389"/>
      <c r="L21" s="57"/>
      <c r="M21" s="57"/>
      <c r="N21" s="58">
        <f t="shared" si="2"/>
        <v>5000</v>
      </c>
      <c r="O21" s="329"/>
      <c r="P21" s="309"/>
      <c r="Q21" s="321"/>
      <c r="R21" s="310"/>
      <c r="S21" s="344"/>
      <c r="T21" s="316"/>
      <c r="W21" s="407"/>
      <c r="X21" s="216" t="s">
        <v>227</v>
      </c>
    </row>
    <row r="22" spans="1:30" s="27" customFormat="1" ht="96.75" customHeight="1" thickBot="1" x14ac:dyDescent="0.4">
      <c r="A22" s="423"/>
      <c r="B22" s="405" t="s">
        <v>22</v>
      </c>
      <c r="C22" s="410"/>
      <c r="D22" s="134" t="s">
        <v>23</v>
      </c>
      <c r="E22" s="138"/>
      <c r="F22" s="134" t="s">
        <v>157</v>
      </c>
      <c r="G22" s="275" t="s">
        <v>274</v>
      </c>
      <c r="H22" s="133">
        <v>12081.6</v>
      </c>
      <c r="I22" s="133">
        <f>11536.8-I23</f>
        <v>9536.7999999999993</v>
      </c>
      <c r="J22" s="126">
        <f>SUM(H22:I22)</f>
        <v>21618.400000000001</v>
      </c>
      <c r="K22" s="389"/>
      <c r="L22" s="58"/>
      <c r="M22" s="58"/>
      <c r="N22" s="58">
        <f t="shared" si="2"/>
        <v>21618.400000000001</v>
      </c>
      <c r="O22" s="58"/>
      <c r="P22" s="81"/>
      <c r="Q22" s="321"/>
      <c r="R22" s="32" t="s">
        <v>124</v>
      </c>
      <c r="S22" s="21">
        <v>10000</v>
      </c>
      <c r="T22" s="32" t="s">
        <v>120</v>
      </c>
      <c r="W22" s="408" t="s">
        <v>70</v>
      </c>
      <c r="X22" s="216"/>
    </row>
    <row r="23" spans="1:30" s="31" customFormat="1" ht="99" customHeight="1" thickBot="1" x14ac:dyDescent="0.4">
      <c r="A23" s="424"/>
      <c r="B23" s="406"/>
      <c r="C23" s="457"/>
      <c r="D23" s="139" t="s">
        <v>24</v>
      </c>
      <c r="E23" s="140" t="str">
        <f>X23</f>
        <v>73.06.13</v>
      </c>
      <c r="F23" s="139" t="s">
        <v>190</v>
      </c>
      <c r="G23" s="276" t="s">
        <v>275</v>
      </c>
      <c r="H23" s="140"/>
      <c r="I23" s="140">
        <v>2000</v>
      </c>
      <c r="J23" s="126">
        <f t="shared" si="0"/>
        <v>2000</v>
      </c>
      <c r="K23" s="390"/>
      <c r="L23" s="59"/>
      <c r="M23" s="59"/>
      <c r="N23" s="58">
        <f t="shared" si="2"/>
        <v>2000</v>
      </c>
      <c r="O23" s="59"/>
      <c r="P23" s="82"/>
      <c r="Q23" s="322"/>
      <c r="R23" s="33" t="s">
        <v>124</v>
      </c>
      <c r="S23" s="34">
        <v>40000</v>
      </c>
      <c r="T23" s="33" t="s">
        <v>121</v>
      </c>
      <c r="W23" s="409"/>
      <c r="X23" s="216" t="s">
        <v>230</v>
      </c>
    </row>
    <row r="24" spans="1:30" s="35" customFormat="1" ht="69" hidden="1" customHeight="1" x14ac:dyDescent="0.35">
      <c r="A24" s="400" t="s">
        <v>62</v>
      </c>
      <c r="B24" s="403" t="s">
        <v>25</v>
      </c>
      <c r="C24" s="298"/>
      <c r="D24" s="480" t="s">
        <v>127</v>
      </c>
      <c r="E24" s="141"/>
      <c r="F24" s="142" t="s">
        <v>158</v>
      </c>
      <c r="G24" s="273"/>
      <c r="H24" s="143"/>
      <c r="I24" s="143"/>
      <c r="J24" s="126">
        <f t="shared" si="0"/>
        <v>0</v>
      </c>
      <c r="K24" s="63"/>
      <c r="L24" s="60"/>
      <c r="M24" s="60"/>
      <c r="N24" s="101"/>
      <c r="O24" s="60"/>
      <c r="P24" s="83"/>
      <c r="Q24" s="323">
        <f>SUM(N24:N33)</f>
        <v>15000</v>
      </c>
      <c r="R24" s="340" t="s">
        <v>126</v>
      </c>
      <c r="S24" s="341">
        <v>5000</v>
      </c>
      <c r="T24" s="342" t="s">
        <v>128</v>
      </c>
      <c r="W24" s="397" t="s">
        <v>71</v>
      </c>
      <c r="X24" s="217"/>
    </row>
    <row r="25" spans="1:30" s="36" customFormat="1" ht="60.75" hidden="1" customHeight="1" thickBot="1" x14ac:dyDescent="0.4">
      <c r="A25" s="401"/>
      <c r="B25" s="404"/>
      <c r="C25" s="283"/>
      <c r="D25" s="481"/>
      <c r="E25" s="144"/>
      <c r="F25" s="145" t="s">
        <v>159</v>
      </c>
      <c r="G25" s="274"/>
      <c r="H25" s="146"/>
      <c r="I25" s="146">
        <v>0</v>
      </c>
      <c r="J25" s="126">
        <f t="shared" si="0"/>
        <v>0</v>
      </c>
      <c r="K25" s="391">
        <f>SUM(J25:J33)</f>
        <v>15000</v>
      </c>
      <c r="L25" s="61"/>
      <c r="M25" s="61"/>
      <c r="N25" s="107">
        <f>H25+I25+L25+M25</f>
        <v>0</v>
      </c>
      <c r="O25" s="61"/>
      <c r="P25" s="84"/>
      <c r="Q25" s="324"/>
      <c r="R25" s="337"/>
      <c r="S25" s="339"/>
      <c r="T25" s="343"/>
      <c r="W25" s="398"/>
      <c r="X25" s="217"/>
    </row>
    <row r="26" spans="1:30" s="36" customFormat="1" ht="71.45" customHeight="1" thickBot="1" x14ac:dyDescent="0.45">
      <c r="A26" s="401"/>
      <c r="B26" s="404"/>
      <c r="C26" s="326" t="s">
        <v>285</v>
      </c>
      <c r="D26" s="145" t="s">
        <v>26</v>
      </c>
      <c r="E26" s="146" t="s">
        <v>230</v>
      </c>
      <c r="F26" s="145" t="s">
        <v>160</v>
      </c>
      <c r="G26" s="274" t="s">
        <v>268</v>
      </c>
      <c r="H26" s="222"/>
      <c r="I26" s="146">
        <v>5000</v>
      </c>
      <c r="J26" s="126">
        <f>SUM(H26:I26)</f>
        <v>5000</v>
      </c>
      <c r="K26" s="389"/>
      <c r="L26" s="61"/>
      <c r="M26" s="61"/>
      <c r="N26" s="107">
        <f t="shared" ref="N26:N33" si="3">H26+I26+L26+M26</f>
        <v>5000</v>
      </c>
      <c r="O26" s="61"/>
      <c r="P26" s="84"/>
      <c r="Q26" s="324"/>
      <c r="R26" s="37" t="s">
        <v>126</v>
      </c>
      <c r="S26" s="22">
        <v>10000</v>
      </c>
      <c r="T26" s="37" t="s">
        <v>129</v>
      </c>
      <c r="W26" s="398"/>
      <c r="X26" s="217" t="s">
        <v>230</v>
      </c>
      <c r="Y26" s="302"/>
      <c r="Z26" s="303"/>
      <c r="AA26" s="303"/>
      <c r="AD26" s="36">
        <f>I26-H26</f>
        <v>5000</v>
      </c>
    </row>
    <row r="27" spans="1:30" s="36" customFormat="1" ht="71.45" hidden="1" customHeight="1" x14ac:dyDescent="0.35">
      <c r="A27" s="401"/>
      <c r="B27" s="404"/>
      <c r="C27" s="456"/>
      <c r="D27" s="145" t="s">
        <v>27</v>
      </c>
      <c r="E27" s="145"/>
      <c r="F27" s="145"/>
      <c r="G27" s="274"/>
      <c r="H27" s="146"/>
      <c r="I27" s="146"/>
      <c r="J27" s="126">
        <f t="shared" si="0"/>
        <v>0</v>
      </c>
      <c r="K27" s="389"/>
      <c r="L27" s="61"/>
      <c r="M27" s="61"/>
      <c r="N27" s="107">
        <f t="shared" si="3"/>
        <v>0</v>
      </c>
      <c r="O27" s="61"/>
      <c r="P27" s="84"/>
      <c r="Q27" s="324"/>
      <c r="R27" s="37" t="s">
        <v>126</v>
      </c>
      <c r="S27" s="22">
        <v>8000</v>
      </c>
      <c r="T27" s="37" t="s">
        <v>130</v>
      </c>
      <c r="W27" s="398"/>
      <c r="X27" s="217"/>
    </row>
    <row r="28" spans="1:30" s="27" customFormat="1" ht="90.75" thickBot="1" x14ac:dyDescent="0.3">
      <c r="A28" s="401"/>
      <c r="B28" s="404"/>
      <c r="C28" s="456"/>
      <c r="D28" s="145" t="s">
        <v>28</v>
      </c>
      <c r="E28" s="146" t="s">
        <v>241</v>
      </c>
      <c r="F28" s="145" t="s">
        <v>205</v>
      </c>
      <c r="G28" s="274" t="s">
        <v>276</v>
      </c>
      <c r="H28" s="146"/>
      <c r="I28" s="146">
        <v>5000</v>
      </c>
      <c r="J28" s="126">
        <f t="shared" si="0"/>
        <v>5000</v>
      </c>
      <c r="K28" s="389"/>
      <c r="L28" s="61"/>
      <c r="M28" s="61"/>
      <c r="N28" s="107">
        <f t="shared" si="3"/>
        <v>5000</v>
      </c>
      <c r="O28" s="61"/>
      <c r="P28" s="84"/>
      <c r="Q28" s="324"/>
      <c r="R28" s="37" t="s">
        <v>126</v>
      </c>
      <c r="S28" s="22">
        <v>100000</v>
      </c>
      <c r="T28" s="37" t="s">
        <v>131</v>
      </c>
      <c r="W28" s="398"/>
      <c r="X28" s="218" t="s">
        <v>241</v>
      </c>
    </row>
    <row r="29" spans="1:30" s="27" customFormat="1" ht="80.45" customHeight="1" thickBot="1" x14ac:dyDescent="0.3">
      <c r="A29" s="401"/>
      <c r="B29" s="404"/>
      <c r="C29" s="327"/>
      <c r="D29" s="145" t="s">
        <v>29</v>
      </c>
      <c r="E29" s="146" t="s">
        <v>255</v>
      </c>
      <c r="F29" s="145" t="s">
        <v>206</v>
      </c>
      <c r="G29" s="274" t="s">
        <v>269</v>
      </c>
      <c r="H29" s="146"/>
      <c r="I29" s="146">
        <v>5000</v>
      </c>
      <c r="J29" s="126">
        <f t="shared" si="0"/>
        <v>5000</v>
      </c>
      <c r="K29" s="389"/>
      <c r="L29" s="61"/>
      <c r="M29" s="61"/>
      <c r="N29" s="107">
        <f t="shared" si="3"/>
        <v>5000</v>
      </c>
      <c r="O29" s="61"/>
      <c r="P29" s="84"/>
      <c r="Q29" s="324"/>
      <c r="R29" s="37" t="s">
        <v>126</v>
      </c>
      <c r="S29" s="22">
        <v>50000</v>
      </c>
      <c r="T29" s="32" t="s">
        <v>132</v>
      </c>
      <c r="W29" s="398"/>
      <c r="X29" s="231" t="s">
        <v>255</v>
      </c>
    </row>
    <row r="30" spans="1:30" s="27" customFormat="1" ht="112.5" hidden="1" customHeight="1" thickBot="1" x14ac:dyDescent="0.4">
      <c r="A30" s="401"/>
      <c r="B30" s="326" t="s">
        <v>30</v>
      </c>
      <c r="C30" s="282"/>
      <c r="D30" s="326" t="s">
        <v>31</v>
      </c>
      <c r="E30" s="147"/>
      <c r="F30" s="145" t="s">
        <v>161</v>
      </c>
      <c r="G30" s="274"/>
      <c r="H30" s="146"/>
      <c r="I30" s="146"/>
      <c r="J30" s="126">
        <f t="shared" si="0"/>
        <v>0</v>
      </c>
      <c r="K30" s="389"/>
      <c r="L30" s="61"/>
      <c r="M30" s="61"/>
      <c r="N30" s="107">
        <f t="shared" si="3"/>
        <v>0</v>
      </c>
      <c r="O30" s="61"/>
      <c r="P30" s="84"/>
      <c r="Q30" s="324"/>
      <c r="R30" s="337" t="s">
        <v>126</v>
      </c>
      <c r="S30" s="338">
        <v>50000</v>
      </c>
      <c r="T30" s="316" t="s">
        <v>133</v>
      </c>
      <c r="W30" s="398"/>
      <c r="X30" s="216"/>
    </row>
    <row r="31" spans="1:30" s="27" customFormat="1" ht="81" hidden="1" customHeight="1" thickBot="1" x14ac:dyDescent="0.4">
      <c r="A31" s="401"/>
      <c r="B31" s="327"/>
      <c r="C31" s="283"/>
      <c r="D31" s="327"/>
      <c r="E31" s="148"/>
      <c r="F31" s="145" t="s">
        <v>162</v>
      </c>
      <c r="G31" s="274"/>
      <c r="H31" s="146"/>
      <c r="I31" s="146">
        <v>0</v>
      </c>
      <c r="J31" s="126">
        <f t="shared" si="0"/>
        <v>0</v>
      </c>
      <c r="K31" s="389"/>
      <c r="L31" s="61"/>
      <c r="M31" s="61"/>
      <c r="N31" s="107">
        <f t="shared" si="3"/>
        <v>0</v>
      </c>
      <c r="O31" s="61"/>
      <c r="P31" s="84"/>
      <c r="Q31" s="324"/>
      <c r="R31" s="337"/>
      <c r="S31" s="339"/>
      <c r="T31" s="316"/>
      <c r="W31" s="398"/>
      <c r="X31" s="216"/>
    </row>
    <row r="32" spans="1:30" s="27" customFormat="1" ht="90" hidden="1" customHeight="1" thickBot="1" x14ac:dyDescent="0.4">
      <c r="A32" s="401"/>
      <c r="B32" s="145" t="s">
        <v>32</v>
      </c>
      <c r="C32" s="274"/>
      <c r="D32" s="145" t="s">
        <v>33</v>
      </c>
      <c r="E32" s="145"/>
      <c r="F32" s="145" t="s">
        <v>163</v>
      </c>
      <c r="G32" s="274"/>
      <c r="H32" s="146"/>
      <c r="I32" s="146"/>
      <c r="J32" s="126">
        <f t="shared" si="0"/>
        <v>0</v>
      </c>
      <c r="K32" s="389"/>
      <c r="L32" s="61"/>
      <c r="M32" s="61"/>
      <c r="N32" s="107">
        <f t="shared" si="3"/>
        <v>0</v>
      </c>
      <c r="O32" s="61"/>
      <c r="P32" s="84"/>
      <c r="Q32" s="324"/>
      <c r="R32" s="37" t="s">
        <v>126</v>
      </c>
      <c r="S32" s="22">
        <v>40000</v>
      </c>
      <c r="T32" s="32" t="s">
        <v>134</v>
      </c>
      <c r="W32" s="398"/>
      <c r="X32" s="216"/>
    </row>
    <row r="33" spans="1:31" s="31" customFormat="1" ht="117" hidden="1" thickBot="1" x14ac:dyDescent="0.4">
      <c r="A33" s="402"/>
      <c r="B33" s="149" t="s">
        <v>34</v>
      </c>
      <c r="C33" s="149"/>
      <c r="D33" s="149" t="s">
        <v>35</v>
      </c>
      <c r="E33" s="149"/>
      <c r="F33" s="149" t="s">
        <v>164</v>
      </c>
      <c r="G33" s="149"/>
      <c r="H33" s="150"/>
      <c r="I33" s="150"/>
      <c r="J33" s="126">
        <f t="shared" si="0"/>
        <v>0</v>
      </c>
      <c r="K33" s="390"/>
      <c r="L33" s="62"/>
      <c r="M33" s="62"/>
      <c r="N33" s="107">
        <f t="shared" si="3"/>
        <v>0</v>
      </c>
      <c r="O33" s="62"/>
      <c r="P33" s="85"/>
      <c r="Q33" s="325"/>
      <c r="R33" s="38" t="s">
        <v>126</v>
      </c>
      <c r="S33" s="39">
        <v>5000</v>
      </c>
      <c r="T33" s="33" t="s">
        <v>135</v>
      </c>
      <c r="W33" s="399"/>
      <c r="X33" s="216"/>
    </row>
    <row r="34" spans="1:31" s="26" customFormat="1" ht="142.5" customHeight="1" thickBot="1" x14ac:dyDescent="0.4">
      <c r="A34" s="428" t="s">
        <v>63</v>
      </c>
      <c r="B34" s="151" t="s">
        <v>36</v>
      </c>
      <c r="C34" s="458" t="s">
        <v>286</v>
      </c>
      <c r="D34" s="151" t="s">
        <v>167</v>
      </c>
      <c r="E34" s="152" t="s">
        <v>231</v>
      </c>
      <c r="F34" s="151" t="s">
        <v>165</v>
      </c>
      <c r="G34" s="151" t="s">
        <v>270</v>
      </c>
      <c r="H34" s="152"/>
      <c r="I34" s="152">
        <v>1000</v>
      </c>
      <c r="J34" s="126">
        <f t="shared" si="0"/>
        <v>1000</v>
      </c>
      <c r="K34" s="437">
        <f>SUM(J34:J74)</f>
        <v>64493.100000000006</v>
      </c>
      <c r="L34" s="63"/>
      <c r="M34" s="63"/>
      <c r="N34" s="63">
        <f>H34+I34</f>
        <v>1000</v>
      </c>
      <c r="O34" s="63"/>
      <c r="P34" s="86"/>
      <c r="Q34" s="419">
        <f>SUM(N34:N76)</f>
        <v>218281.97999999998</v>
      </c>
      <c r="R34" s="4" t="s">
        <v>106</v>
      </c>
      <c r="S34" s="40">
        <v>200000</v>
      </c>
      <c r="T34" s="41" t="s">
        <v>92</v>
      </c>
      <c r="W34" s="431" t="s">
        <v>72</v>
      </c>
      <c r="X34" s="216" t="s">
        <v>231</v>
      </c>
    </row>
    <row r="35" spans="1:31" s="27" customFormat="1" ht="47.25" thickBot="1" x14ac:dyDescent="0.4">
      <c r="A35" s="429"/>
      <c r="B35" s="450" t="s">
        <v>38</v>
      </c>
      <c r="C35" s="451"/>
      <c r="D35" s="415" t="s">
        <v>39</v>
      </c>
      <c r="E35" s="450" t="s">
        <v>242</v>
      </c>
      <c r="F35" s="155" t="s">
        <v>166</v>
      </c>
      <c r="G35" s="415" t="s">
        <v>277</v>
      </c>
      <c r="H35" s="221"/>
      <c r="I35" s="221">
        <v>1500</v>
      </c>
      <c r="J35" s="126">
        <f t="shared" si="0"/>
        <v>1500</v>
      </c>
      <c r="K35" s="389"/>
      <c r="L35" s="110"/>
      <c r="M35" s="110"/>
      <c r="N35" s="391">
        <f>H35+I35+L35+M35+H39+I39+L39+M39</f>
        <v>2281.88</v>
      </c>
      <c r="O35" s="110"/>
      <c r="P35" s="108"/>
      <c r="Q35" s="420"/>
      <c r="R35" s="5"/>
      <c r="S35" s="100"/>
      <c r="T35" s="32"/>
      <c r="W35" s="432"/>
      <c r="X35" s="216" t="s">
        <v>227</v>
      </c>
      <c r="Y35" s="300" t="s">
        <v>253</v>
      </c>
      <c r="Z35" s="301"/>
      <c r="AA35" s="301"/>
      <c r="AB35" s="301"/>
      <c r="AC35" s="301"/>
      <c r="AD35" s="301"/>
      <c r="AE35" s="301"/>
    </row>
    <row r="36" spans="1:31" s="27" customFormat="1" ht="24" hidden="1" customHeight="1" thickBot="1" x14ac:dyDescent="0.4">
      <c r="A36" s="429"/>
      <c r="B36" s="451"/>
      <c r="C36" s="451"/>
      <c r="D36" s="416"/>
      <c r="E36" s="451"/>
      <c r="F36" s="230"/>
      <c r="G36" s="416"/>
      <c r="H36" s="228"/>
      <c r="I36" s="228"/>
      <c r="J36" s="126"/>
      <c r="K36" s="389"/>
      <c r="L36" s="227"/>
      <c r="M36" s="227"/>
      <c r="N36" s="389"/>
      <c r="O36" s="227"/>
      <c r="P36" s="229"/>
      <c r="Q36" s="420"/>
      <c r="R36" s="5"/>
      <c r="S36" s="100"/>
      <c r="T36" s="32"/>
      <c r="W36" s="432"/>
      <c r="X36" s="216"/>
      <c r="Y36" s="232"/>
      <c r="Z36" s="232"/>
      <c r="AA36" s="232"/>
      <c r="AB36" s="232"/>
      <c r="AC36" s="232"/>
      <c r="AD36" s="232"/>
      <c r="AE36" s="232"/>
    </row>
    <row r="37" spans="1:31" s="27" customFormat="1" ht="24" hidden="1" customHeight="1" thickBot="1" x14ac:dyDescent="0.4">
      <c r="A37" s="429"/>
      <c r="B37" s="451"/>
      <c r="C37" s="451"/>
      <c r="D37" s="416"/>
      <c r="E37" s="451"/>
      <c r="F37" s="230"/>
      <c r="G37" s="416"/>
      <c r="H37" s="228"/>
      <c r="I37" s="228"/>
      <c r="J37" s="126"/>
      <c r="K37" s="389"/>
      <c r="L37" s="227"/>
      <c r="M37" s="227"/>
      <c r="N37" s="389"/>
      <c r="O37" s="227"/>
      <c r="P37" s="229"/>
      <c r="Q37" s="420"/>
      <c r="R37" s="5"/>
      <c r="S37" s="100"/>
      <c r="T37" s="32"/>
      <c r="W37" s="432"/>
      <c r="X37" s="216"/>
      <c r="Y37" s="232"/>
      <c r="Z37" s="232"/>
      <c r="AA37" s="232"/>
      <c r="AB37" s="232"/>
      <c r="AC37" s="232"/>
      <c r="AD37" s="232"/>
      <c r="AE37" s="232"/>
    </row>
    <row r="38" spans="1:31" s="27" customFormat="1" ht="24" hidden="1" customHeight="1" thickBot="1" x14ac:dyDescent="0.4">
      <c r="A38" s="429"/>
      <c r="B38" s="451"/>
      <c r="C38" s="451"/>
      <c r="D38" s="416"/>
      <c r="E38" s="451"/>
      <c r="F38" s="230"/>
      <c r="G38" s="416"/>
      <c r="H38" s="228"/>
      <c r="I38" s="228"/>
      <c r="J38" s="126"/>
      <c r="K38" s="389"/>
      <c r="L38" s="227"/>
      <c r="M38" s="227"/>
      <c r="N38" s="389"/>
      <c r="O38" s="227"/>
      <c r="P38" s="229"/>
      <c r="Q38" s="420"/>
      <c r="R38" s="5"/>
      <c r="S38" s="100"/>
      <c r="T38" s="32"/>
      <c r="W38" s="432"/>
      <c r="X38" s="216"/>
      <c r="Y38" s="232"/>
      <c r="Z38" s="232"/>
      <c r="AA38" s="232"/>
      <c r="AB38" s="232"/>
      <c r="AC38" s="232"/>
      <c r="AD38" s="232"/>
      <c r="AE38" s="232"/>
    </row>
    <row r="39" spans="1:31" s="27" customFormat="1" ht="51.75" customHeight="1" thickBot="1" x14ac:dyDescent="0.4">
      <c r="A39" s="429"/>
      <c r="B39" s="451"/>
      <c r="C39" s="451"/>
      <c r="D39" s="417"/>
      <c r="E39" s="452"/>
      <c r="F39" s="157" t="s">
        <v>254</v>
      </c>
      <c r="G39" s="417"/>
      <c r="H39" s="158">
        <v>481.88</v>
      </c>
      <c r="I39" s="158">
        <v>300</v>
      </c>
      <c r="J39" s="126">
        <f t="shared" si="0"/>
        <v>781.88</v>
      </c>
      <c r="K39" s="389"/>
      <c r="L39" s="72"/>
      <c r="M39" s="72"/>
      <c r="N39" s="418"/>
      <c r="O39" s="72"/>
      <c r="P39" s="87"/>
      <c r="Q39" s="421"/>
      <c r="R39" s="5" t="s">
        <v>106</v>
      </c>
      <c r="S39" s="9">
        <v>40000</v>
      </c>
      <c r="T39" s="32" t="s">
        <v>93</v>
      </c>
      <c r="W39" s="432"/>
      <c r="X39" s="216" t="s">
        <v>226</v>
      </c>
    </row>
    <row r="40" spans="1:31" s="27" customFormat="1" ht="81.75" hidden="1" customHeight="1" thickBot="1" x14ac:dyDescent="0.4">
      <c r="A40" s="429"/>
      <c r="B40" s="451"/>
      <c r="C40" s="451"/>
      <c r="D40" s="157" t="s">
        <v>40</v>
      </c>
      <c r="E40" s="196"/>
      <c r="F40" s="157" t="s">
        <v>168</v>
      </c>
      <c r="G40" s="267"/>
      <c r="H40" s="158"/>
      <c r="I40" s="159"/>
      <c r="J40" s="126">
        <f t="shared" si="0"/>
        <v>0</v>
      </c>
      <c r="K40" s="389"/>
      <c r="L40" s="72"/>
      <c r="M40" s="72"/>
      <c r="N40" s="72">
        <f>SUM(H40:M40)</f>
        <v>0</v>
      </c>
      <c r="O40" s="72"/>
      <c r="P40" s="87"/>
      <c r="Q40" s="421"/>
      <c r="R40" s="5" t="s">
        <v>106</v>
      </c>
      <c r="S40" s="9">
        <v>100000</v>
      </c>
      <c r="T40" s="32" t="s">
        <v>94</v>
      </c>
      <c r="W40" s="432"/>
      <c r="X40" s="216"/>
    </row>
    <row r="41" spans="1:31" s="27" customFormat="1" ht="48" customHeight="1" thickBot="1" x14ac:dyDescent="0.4">
      <c r="A41" s="429"/>
      <c r="B41" s="451"/>
      <c r="C41" s="451"/>
      <c r="D41" s="415" t="s">
        <v>41</v>
      </c>
      <c r="E41" s="450" t="s">
        <v>258</v>
      </c>
      <c r="F41" s="157" t="s">
        <v>169</v>
      </c>
      <c r="G41" s="415" t="s">
        <v>278</v>
      </c>
      <c r="H41" s="158"/>
      <c r="I41" s="158">
        <v>1500</v>
      </c>
      <c r="J41" s="126">
        <f t="shared" si="0"/>
        <v>1500</v>
      </c>
      <c r="K41" s="389"/>
      <c r="L41" s="72"/>
      <c r="M41" s="72"/>
      <c r="N41" s="391">
        <f>SUM(H41:I44)</f>
        <v>3000</v>
      </c>
      <c r="O41" s="391"/>
      <c r="P41" s="331"/>
      <c r="Q41" s="421"/>
      <c r="R41" s="336" t="s">
        <v>106</v>
      </c>
      <c r="S41" s="9"/>
      <c r="T41" s="32"/>
      <c r="W41" s="432"/>
      <c r="X41" s="216" t="s">
        <v>232</v>
      </c>
    </row>
    <row r="42" spans="1:31" s="27" customFormat="1" ht="93.75" hidden="1" customHeight="1" thickBot="1" x14ac:dyDescent="0.3">
      <c r="A42" s="429"/>
      <c r="B42" s="451"/>
      <c r="C42" s="451"/>
      <c r="D42" s="416"/>
      <c r="E42" s="451"/>
      <c r="F42" s="157" t="s">
        <v>171</v>
      </c>
      <c r="G42" s="416"/>
      <c r="H42" s="158"/>
      <c r="I42" s="158"/>
      <c r="J42" s="126">
        <f t="shared" si="0"/>
        <v>0</v>
      </c>
      <c r="K42" s="389"/>
      <c r="L42" s="72"/>
      <c r="M42" s="72"/>
      <c r="N42" s="389"/>
      <c r="O42" s="389"/>
      <c r="P42" s="332"/>
      <c r="Q42" s="421"/>
      <c r="R42" s="336"/>
      <c r="S42" s="9"/>
      <c r="T42" s="32"/>
      <c r="W42" s="432"/>
      <c r="X42" s="231" t="s">
        <v>237</v>
      </c>
    </row>
    <row r="43" spans="1:31" s="27" customFormat="1" ht="70.5" thickBot="1" x14ac:dyDescent="0.3">
      <c r="A43" s="429"/>
      <c r="B43" s="451"/>
      <c r="C43" s="451"/>
      <c r="D43" s="416"/>
      <c r="E43" s="451"/>
      <c r="F43" s="157" t="s">
        <v>170</v>
      </c>
      <c r="G43" s="416"/>
      <c r="H43" s="158"/>
      <c r="I43" s="158">
        <v>1500</v>
      </c>
      <c r="J43" s="126">
        <f t="shared" si="0"/>
        <v>1500</v>
      </c>
      <c r="K43" s="389"/>
      <c r="L43" s="72"/>
      <c r="M43" s="72"/>
      <c r="N43" s="389"/>
      <c r="O43" s="389"/>
      <c r="P43" s="332"/>
      <c r="Q43" s="421"/>
      <c r="R43" s="336"/>
      <c r="S43" s="9"/>
      <c r="T43" s="32"/>
      <c r="W43" s="432"/>
      <c r="X43" s="231" t="s">
        <v>233</v>
      </c>
    </row>
    <row r="44" spans="1:31" s="27" customFormat="1" ht="47.25" customHeight="1" thickBot="1" x14ac:dyDescent="0.3">
      <c r="A44" s="429"/>
      <c r="B44" s="452"/>
      <c r="C44" s="451"/>
      <c r="D44" s="417"/>
      <c r="E44" s="452"/>
      <c r="F44" s="157"/>
      <c r="G44" s="417"/>
      <c r="H44" s="158"/>
      <c r="I44" s="158"/>
      <c r="J44" s="126"/>
      <c r="K44" s="389"/>
      <c r="L44" s="72"/>
      <c r="M44" s="72"/>
      <c r="N44" s="418"/>
      <c r="O44" s="418"/>
      <c r="P44" s="333"/>
      <c r="Q44" s="421"/>
      <c r="R44" s="336"/>
      <c r="S44" s="9">
        <v>20000</v>
      </c>
      <c r="T44" s="32" t="s">
        <v>95</v>
      </c>
      <c r="W44" s="432"/>
      <c r="X44" s="231"/>
    </row>
    <row r="45" spans="1:31" s="27" customFormat="1" ht="39" hidden="1" customHeight="1" thickBot="1" x14ac:dyDescent="0.4">
      <c r="A45" s="429"/>
      <c r="B45" s="160" t="s">
        <v>44</v>
      </c>
      <c r="C45" s="451"/>
      <c r="D45" s="160" t="s">
        <v>45</v>
      </c>
      <c r="E45" s="160"/>
      <c r="F45" s="157" t="s">
        <v>201</v>
      </c>
      <c r="G45" s="267"/>
      <c r="H45" s="158"/>
      <c r="I45" s="158"/>
      <c r="J45" s="126">
        <f t="shared" si="0"/>
        <v>0</v>
      </c>
      <c r="K45" s="389"/>
      <c r="L45" s="72"/>
      <c r="M45" s="72"/>
      <c r="N45" s="109">
        <f>SUM(H45:M45)</f>
        <v>0</v>
      </c>
      <c r="O45" s="72"/>
      <c r="P45" s="87"/>
      <c r="Q45" s="421"/>
      <c r="R45" s="52" t="s">
        <v>108</v>
      </c>
      <c r="S45" s="9"/>
      <c r="T45" s="32"/>
      <c r="W45" s="432"/>
      <c r="X45" s="216"/>
    </row>
    <row r="46" spans="1:31" s="27" customFormat="1" ht="89.25" hidden="1" customHeight="1" thickBot="1" x14ac:dyDescent="0.4">
      <c r="A46" s="429"/>
      <c r="B46" s="436" t="s">
        <v>46</v>
      </c>
      <c r="C46" s="451"/>
      <c r="D46" s="157" t="s">
        <v>47</v>
      </c>
      <c r="E46" s="196"/>
      <c r="F46" s="157" t="s">
        <v>223</v>
      </c>
      <c r="G46" s="267"/>
      <c r="H46" s="158"/>
      <c r="I46" s="158"/>
      <c r="J46" s="126">
        <f>SUM(H46:I46)</f>
        <v>0</v>
      </c>
      <c r="K46" s="389"/>
      <c r="L46" s="72"/>
      <c r="M46" s="72"/>
      <c r="N46" s="72">
        <f>I46</f>
        <v>0</v>
      </c>
      <c r="O46" s="72"/>
      <c r="P46" s="87"/>
      <c r="Q46" s="421"/>
      <c r="R46" s="32" t="s">
        <v>108</v>
      </c>
      <c r="S46" s="10">
        <v>50000</v>
      </c>
      <c r="T46" s="32" t="s">
        <v>98</v>
      </c>
      <c r="W46" s="433" t="s">
        <v>73</v>
      </c>
      <c r="X46" s="216"/>
    </row>
    <row r="47" spans="1:31" s="27" customFormat="1" ht="21" hidden="1" customHeight="1" thickBot="1" x14ac:dyDescent="0.4">
      <c r="A47" s="429"/>
      <c r="B47" s="436"/>
      <c r="C47" s="451"/>
      <c r="D47" s="450" t="s">
        <v>48</v>
      </c>
      <c r="E47" s="154"/>
      <c r="F47" s="161" t="s">
        <v>176</v>
      </c>
      <c r="G47" s="161"/>
      <c r="H47" s="158"/>
      <c r="I47" s="158"/>
      <c r="J47" s="126">
        <f t="shared" si="0"/>
        <v>0</v>
      </c>
      <c r="K47" s="389"/>
      <c r="L47" s="72"/>
      <c r="M47" s="72">
        <v>0</v>
      </c>
      <c r="N47" s="72">
        <f>SUM(H47:M47)</f>
        <v>0</v>
      </c>
      <c r="O47" s="72"/>
      <c r="P47" s="87">
        <v>60000</v>
      </c>
      <c r="Q47" s="421"/>
      <c r="R47" s="330" t="s">
        <v>109</v>
      </c>
      <c r="S47" s="10"/>
      <c r="T47" s="32"/>
      <c r="W47" s="434"/>
      <c r="X47" s="216"/>
    </row>
    <row r="48" spans="1:31" s="27" customFormat="1" ht="31.5" hidden="1" customHeight="1" thickBot="1" x14ac:dyDescent="0.4">
      <c r="A48" s="429"/>
      <c r="B48" s="436"/>
      <c r="C48" s="451"/>
      <c r="D48" s="452"/>
      <c r="E48" s="156"/>
      <c r="F48" s="157" t="s">
        <v>177</v>
      </c>
      <c r="G48" s="267"/>
      <c r="H48" s="158"/>
      <c r="I48" s="158"/>
      <c r="J48" s="126">
        <f t="shared" si="0"/>
        <v>0</v>
      </c>
      <c r="K48" s="389"/>
      <c r="L48" s="72"/>
      <c r="M48" s="72"/>
      <c r="N48" s="72"/>
      <c r="O48" s="72">
        <v>200000</v>
      </c>
      <c r="P48" s="87"/>
      <c r="Q48" s="421"/>
      <c r="R48" s="330"/>
      <c r="S48" s="10">
        <v>1500000</v>
      </c>
      <c r="T48" s="32" t="s">
        <v>99</v>
      </c>
      <c r="W48" s="434"/>
      <c r="X48" s="216"/>
    </row>
    <row r="49" spans="1:27" s="27" customFormat="1" ht="61.5" hidden="1" customHeight="1" thickBot="1" x14ac:dyDescent="0.4">
      <c r="A49" s="429"/>
      <c r="B49" s="436"/>
      <c r="C49" s="451"/>
      <c r="D49" s="157" t="s">
        <v>49</v>
      </c>
      <c r="E49" s="196"/>
      <c r="F49" s="157"/>
      <c r="G49" s="267"/>
      <c r="H49" s="158"/>
      <c r="I49" s="158"/>
      <c r="J49" s="126">
        <f t="shared" si="0"/>
        <v>0</v>
      </c>
      <c r="K49" s="389"/>
      <c r="L49" s="72"/>
      <c r="M49" s="72"/>
      <c r="N49" s="72"/>
      <c r="O49" s="72"/>
      <c r="P49" s="87"/>
      <c r="Q49" s="421"/>
      <c r="R49" s="32" t="s">
        <v>109</v>
      </c>
      <c r="S49" s="10">
        <v>50000</v>
      </c>
      <c r="T49" s="32" t="s">
        <v>100</v>
      </c>
      <c r="W49" s="434"/>
      <c r="X49" s="216"/>
    </row>
    <row r="50" spans="1:27" s="27" customFormat="1" ht="53.25" hidden="1" customHeight="1" thickBot="1" x14ac:dyDescent="0.4">
      <c r="A50" s="429"/>
      <c r="B50" s="436"/>
      <c r="C50" s="451"/>
      <c r="D50" s="415" t="s">
        <v>50</v>
      </c>
      <c r="E50" s="450" t="s">
        <v>256</v>
      </c>
      <c r="F50" s="157" t="s">
        <v>211</v>
      </c>
      <c r="G50" s="267"/>
      <c r="H50" s="158"/>
      <c r="I50" s="158"/>
      <c r="J50" s="126">
        <f t="shared" si="0"/>
        <v>0</v>
      </c>
      <c r="K50" s="389"/>
      <c r="L50" s="88">
        <v>18516.3086714399</v>
      </c>
      <c r="M50" s="72"/>
      <c r="N50" s="467">
        <f>I59+SUM(L50:M59)</f>
        <v>82499.999999999956</v>
      </c>
      <c r="O50" s="391"/>
      <c r="P50" s="331"/>
      <c r="Q50" s="421"/>
      <c r="R50" s="330" t="s">
        <v>109</v>
      </c>
      <c r="S50" s="317">
        <v>300000</v>
      </c>
      <c r="T50" s="313" t="s">
        <v>101</v>
      </c>
      <c r="W50" s="434"/>
      <c r="X50" s="216" t="s">
        <v>227</v>
      </c>
    </row>
    <row r="51" spans="1:27" s="27" customFormat="1" ht="31.5" hidden="1" customHeight="1" thickBot="1" x14ac:dyDescent="0.4">
      <c r="A51" s="429"/>
      <c r="B51" s="436"/>
      <c r="C51" s="451"/>
      <c r="D51" s="416"/>
      <c r="E51" s="451"/>
      <c r="F51" s="157" t="s">
        <v>212</v>
      </c>
      <c r="G51" s="267"/>
      <c r="H51" s="158"/>
      <c r="I51" s="158"/>
      <c r="J51" s="126">
        <f t="shared" si="0"/>
        <v>0</v>
      </c>
      <c r="K51" s="389"/>
      <c r="L51" s="88">
        <v>31742.243436754172</v>
      </c>
      <c r="M51" s="72"/>
      <c r="N51" s="389"/>
      <c r="O51" s="389"/>
      <c r="P51" s="332"/>
      <c r="Q51" s="421"/>
      <c r="R51" s="330"/>
      <c r="S51" s="318"/>
      <c r="T51" s="313"/>
      <c r="W51" s="434"/>
      <c r="X51" s="216"/>
    </row>
    <row r="52" spans="1:27" s="27" customFormat="1" ht="24" hidden="1" customHeight="1" thickBot="1" x14ac:dyDescent="0.4">
      <c r="A52" s="429"/>
      <c r="B52" s="436"/>
      <c r="C52" s="451"/>
      <c r="D52" s="416"/>
      <c r="E52" s="451"/>
      <c r="F52" s="157" t="s">
        <v>213</v>
      </c>
      <c r="G52" s="267"/>
      <c r="H52" s="158"/>
      <c r="I52" s="158"/>
      <c r="J52" s="126">
        <f t="shared" si="0"/>
        <v>0</v>
      </c>
      <c r="K52" s="389"/>
      <c r="L52" s="88">
        <v>17235.481304693716</v>
      </c>
      <c r="M52" s="72"/>
      <c r="N52" s="389"/>
      <c r="O52" s="389"/>
      <c r="P52" s="332"/>
      <c r="Q52" s="421"/>
      <c r="R52" s="330"/>
      <c r="S52" s="318"/>
      <c r="T52" s="313"/>
      <c r="W52" s="434"/>
      <c r="X52" s="216"/>
    </row>
    <row r="53" spans="1:27" s="27" customFormat="1" ht="24" hidden="1" customHeight="1" thickBot="1" x14ac:dyDescent="0.4">
      <c r="A53" s="429"/>
      <c r="B53" s="436"/>
      <c r="C53" s="451"/>
      <c r="D53" s="416"/>
      <c r="E53" s="451"/>
      <c r="F53" s="153" t="s">
        <v>214</v>
      </c>
      <c r="G53" s="265"/>
      <c r="H53" s="158"/>
      <c r="I53" s="158"/>
      <c r="J53" s="126">
        <f t="shared" si="0"/>
        <v>0</v>
      </c>
      <c r="K53" s="389"/>
      <c r="L53" s="88">
        <v>2505.966587112172</v>
      </c>
      <c r="M53" s="72"/>
      <c r="N53" s="389"/>
      <c r="O53" s="389"/>
      <c r="P53" s="332"/>
      <c r="Q53" s="421"/>
      <c r="R53" s="330"/>
      <c r="S53" s="318"/>
      <c r="T53" s="313"/>
      <c r="W53" s="434"/>
      <c r="X53" s="216"/>
    </row>
    <row r="54" spans="1:27" s="27" customFormat="1" ht="47.25" hidden="1" customHeight="1" thickBot="1" x14ac:dyDescent="0.4">
      <c r="A54" s="429"/>
      <c r="B54" s="436"/>
      <c r="C54" s="451"/>
      <c r="D54" s="416"/>
      <c r="E54" s="451"/>
      <c r="F54" s="157" t="s">
        <v>215</v>
      </c>
      <c r="G54" s="267"/>
      <c r="H54" s="158"/>
      <c r="I54" s="158"/>
      <c r="J54" s="126">
        <f t="shared" si="0"/>
        <v>0</v>
      </c>
      <c r="K54" s="389"/>
      <c r="L54" s="88"/>
      <c r="M54" s="72">
        <v>2500</v>
      </c>
      <c r="N54" s="389"/>
      <c r="O54" s="389"/>
      <c r="P54" s="332"/>
      <c r="Q54" s="421"/>
      <c r="R54" s="330"/>
      <c r="S54" s="318"/>
      <c r="T54" s="313"/>
      <c r="W54" s="434"/>
      <c r="X54" s="216"/>
    </row>
    <row r="55" spans="1:27" s="27" customFormat="1" ht="24" hidden="1" customHeight="1" thickBot="1" x14ac:dyDescent="0.3">
      <c r="A55" s="429"/>
      <c r="B55" s="436"/>
      <c r="C55" s="451"/>
      <c r="D55" s="416"/>
      <c r="E55" s="451"/>
      <c r="H55" s="222"/>
      <c r="I55" s="158"/>
      <c r="K55" s="389"/>
      <c r="L55" s="88"/>
      <c r="M55" s="72">
        <v>10000</v>
      </c>
      <c r="N55" s="389"/>
      <c r="O55" s="389"/>
      <c r="P55" s="332"/>
      <c r="Q55" s="421"/>
      <c r="R55" s="330"/>
      <c r="S55" s="318"/>
      <c r="T55" s="313"/>
      <c r="W55" s="434"/>
    </row>
    <row r="56" spans="1:27" s="27" customFormat="1" ht="47.25" customHeight="1" thickBot="1" x14ac:dyDescent="0.4">
      <c r="A56" s="429"/>
      <c r="B56" s="436"/>
      <c r="C56" s="451"/>
      <c r="D56" s="416"/>
      <c r="E56" s="451"/>
      <c r="F56" s="157" t="s">
        <v>216</v>
      </c>
      <c r="G56" s="415" t="s">
        <v>279</v>
      </c>
      <c r="H56" s="158">
        <f>6891.91</f>
        <v>6891.91</v>
      </c>
      <c r="I56" s="158">
        <f>16000-H56</f>
        <v>9108.09</v>
      </c>
      <c r="J56" s="126">
        <f>I56+H56</f>
        <v>16000</v>
      </c>
      <c r="K56" s="389"/>
      <c r="L56" s="88"/>
      <c r="M56" s="72"/>
      <c r="N56" s="389"/>
      <c r="O56" s="389"/>
      <c r="P56" s="332"/>
      <c r="Q56" s="421"/>
      <c r="R56" s="330"/>
      <c r="S56" s="318"/>
      <c r="T56" s="313"/>
      <c r="W56" s="434"/>
      <c r="X56" s="216" t="s">
        <v>227</v>
      </c>
      <c r="AA56" s="223"/>
    </row>
    <row r="57" spans="1:27" s="27" customFormat="1" ht="70.5" thickBot="1" x14ac:dyDescent="0.4">
      <c r="A57" s="429"/>
      <c r="B57" s="436"/>
      <c r="C57" s="451"/>
      <c r="D57" s="416"/>
      <c r="E57" s="451"/>
      <c r="F57" s="157" t="s">
        <v>250</v>
      </c>
      <c r="G57" s="417"/>
      <c r="H57" s="158"/>
      <c r="I57" s="158">
        <v>5000</v>
      </c>
      <c r="J57" s="126">
        <f t="shared" ref="J57:J59" si="4">I57</f>
        <v>5000</v>
      </c>
      <c r="K57" s="389"/>
      <c r="L57" s="88"/>
      <c r="M57" s="72"/>
      <c r="N57" s="389"/>
      <c r="O57" s="389"/>
      <c r="P57" s="332"/>
      <c r="Q57" s="421"/>
      <c r="R57" s="330"/>
      <c r="S57" s="318"/>
      <c r="T57" s="313"/>
      <c r="W57" s="434"/>
      <c r="X57" s="216" t="s">
        <v>255</v>
      </c>
    </row>
    <row r="58" spans="1:27" s="27" customFormat="1" ht="70.5" hidden="1" customHeight="1" thickBot="1" x14ac:dyDescent="0.4">
      <c r="A58" s="429"/>
      <c r="B58" s="436"/>
      <c r="C58" s="451"/>
      <c r="D58" s="416"/>
      <c r="E58" s="451"/>
      <c r="F58" s="157" t="s">
        <v>217</v>
      </c>
      <c r="G58" s="267"/>
      <c r="H58" s="158"/>
      <c r="I58" s="158"/>
      <c r="J58" s="126">
        <f t="shared" si="4"/>
        <v>0</v>
      </c>
      <c r="K58" s="389"/>
      <c r="L58" s="88"/>
      <c r="M58" s="72"/>
      <c r="N58" s="389"/>
      <c r="O58" s="389"/>
      <c r="P58" s="332"/>
      <c r="Q58" s="421"/>
      <c r="R58" s="330"/>
      <c r="S58" s="318"/>
      <c r="T58" s="313"/>
      <c r="W58" s="434"/>
      <c r="X58" s="216" t="s">
        <v>227</v>
      </c>
    </row>
    <row r="59" spans="1:27" s="27" customFormat="1" ht="47.25" hidden="1" customHeight="1" thickBot="1" x14ac:dyDescent="0.4">
      <c r="A59" s="429"/>
      <c r="B59" s="436"/>
      <c r="C59" s="451"/>
      <c r="D59" s="417"/>
      <c r="E59" s="452"/>
      <c r="F59" s="157" t="s">
        <v>218</v>
      </c>
      <c r="G59" s="267"/>
      <c r="H59" s="158"/>
      <c r="I59" s="158"/>
      <c r="J59" s="126">
        <f t="shared" si="4"/>
        <v>0</v>
      </c>
      <c r="K59" s="389"/>
      <c r="L59" s="72"/>
      <c r="M59" s="72"/>
      <c r="N59" s="418"/>
      <c r="O59" s="418"/>
      <c r="P59" s="333"/>
      <c r="Q59" s="421"/>
      <c r="R59" s="330"/>
      <c r="S59" s="319"/>
      <c r="T59" s="313"/>
      <c r="W59" s="434"/>
      <c r="X59" s="216" t="s">
        <v>227</v>
      </c>
    </row>
    <row r="60" spans="1:27" s="27" customFormat="1" ht="21" customHeight="1" thickBot="1" x14ac:dyDescent="0.4">
      <c r="A60" s="429"/>
      <c r="B60" s="436"/>
      <c r="C60" s="451"/>
      <c r="D60" s="415" t="s">
        <v>51</v>
      </c>
      <c r="E60" s="450" t="s">
        <v>243</v>
      </c>
      <c r="F60" s="157" t="s">
        <v>224</v>
      </c>
      <c r="G60" s="415" t="s">
        <v>280</v>
      </c>
      <c r="H60" s="158">
        <v>600</v>
      </c>
      <c r="I60" s="158"/>
      <c r="J60" s="126">
        <f>H60</f>
        <v>600</v>
      </c>
      <c r="K60" s="389"/>
      <c r="L60" s="72"/>
      <c r="M60" s="72"/>
      <c r="N60" s="113"/>
      <c r="O60" s="113"/>
      <c r="P60" s="114"/>
      <c r="Q60" s="421"/>
      <c r="R60" s="117"/>
      <c r="S60" s="115"/>
      <c r="T60" s="117"/>
      <c r="W60" s="434"/>
      <c r="X60" s="216" t="s">
        <v>235</v>
      </c>
    </row>
    <row r="61" spans="1:27" s="27" customFormat="1" ht="70.5" thickBot="1" x14ac:dyDescent="0.45">
      <c r="A61" s="429"/>
      <c r="B61" s="436"/>
      <c r="C61" s="451"/>
      <c r="D61" s="417"/>
      <c r="E61" s="452"/>
      <c r="F61" s="157" t="s">
        <v>219</v>
      </c>
      <c r="G61" s="417"/>
      <c r="H61" s="222"/>
      <c r="I61" s="158">
        <v>7000</v>
      </c>
      <c r="J61" s="126">
        <f t="shared" si="0"/>
        <v>7000</v>
      </c>
      <c r="K61" s="389"/>
      <c r="L61" s="72"/>
      <c r="M61" s="72"/>
      <c r="N61" s="72">
        <f>I61</f>
        <v>7000</v>
      </c>
      <c r="O61" s="72"/>
      <c r="P61" s="87"/>
      <c r="Q61" s="421"/>
      <c r="R61" s="32" t="s">
        <v>109</v>
      </c>
      <c r="S61" s="10">
        <v>50000</v>
      </c>
      <c r="T61" s="32" t="s">
        <v>102</v>
      </c>
      <c r="W61" s="434"/>
      <c r="X61" s="216" t="s">
        <v>234</v>
      </c>
      <c r="Y61" s="304"/>
      <c r="Z61" s="305"/>
      <c r="AA61" s="305"/>
    </row>
    <row r="62" spans="1:27" s="27" customFormat="1" ht="44.25" hidden="1" customHeight="1" thickBot="1" x14ac:dyDescent="0.4">
      <c r="A62" s="429"/>
      <c r="B62" s="436"/>
      <c r="C62" s="451"/>
      <c r="D62" s="468" t="s">
        <v>52</v>
      </c>
      <c r="E62" s="450" t="s">
        <v>256</v>
      </c>
      <c r="F62" s="157" t="s">
        <v>178</v>
      </c>
      <c r="G62" s="267"/>
      <c r="H62" s="158"/>
      <c r="I62" s="162"/>
      <c r="J62" s="126">
        <f t="shared" si="0"/>
        <v>0</v>
      </c>
      <c r="K62" s="389"/>
      <c r="L62" s="72"/>
      <c r="M62" s="89">
        <v>23145.4</v>
      </c>
      <c r="N62" s="391">
        <f>H69+I69+SUM(L62:M69)</f>
        <v>87500.1</v>
      </c>
      <c r="O62" s="391"/>
      <c r="P62" s="331"/>
      <c r="Q62" s="421"/>
      <c r="R62" s="330" t="s">
        <v>109</v>
      </c>
      <c r="S62" s="317">
        <v>50000</v>
      </c>
      <c r="T62" s="313" t="s">
        <v>103</v>
      </c>
      <c r="W62" s="434"/>
      <c r="X62" s="2"/>
    </row>
    <row r="63" spans="1:27" s="27" customFormat="1" ht="39.75" hidden="1" customHeight="1" thickBot="1" x14ac:dyDescent="0.4">
      <c r="A63" s="429"/>
      <c r="B63" s="436"/>
      <c r="C63" s="451"/>
      <c r="D63" s="469"/>
      <c r="E63" s="451"/>
      <c r="F63" s="157" t="s">
        <v>179</v>
      </c>
      <c r="G63" s="267"/>
      <c r="H63" s="158"/>
      <c r="I63" s="162"/>
      <c r="J63" s="126">
        <f t="shared" si="0"/>
        <v>0</v>
      </c>
      <c r="K63" s="389"/>
      <c r="L63" s="72"/>
      <c r="M63" s="89">
        <v>39677.800000000003</v>
      </c>
      <c r="N63" s="389"/>
      <c r="O63" s="389"/>
      <c r="P63" s="332"/>
      <c r="Q63" s="421"/>
      <c r="R63" s="330"/>
      <c r="S63" s="318"/>
      <c r="T63" s="313"/>
      <c r="W63" s="434"/>
      <c r="X63" s="216"/>
    </row>
    <row r="64" spans="1:27" s="27" customFormat="1" ht="41.25" hidden="1" customHeight="1" thickBot="1" x14ac:dyDescent="0.4">
      <c r="A64" s="429"/>
      <c r="B64" s="436"/>
      <c r="C64" s="451"/>
      <c r="D64" s="469"/>
      <c r="E64" s="451"/>
      <c r="F64" s="157" t="s">
        <v>180</v>
      </c>
      <c r="G64" s="267"/>
      <c r="H64" s="158"/>
      <c r="I64" s="162"/>
      <c r="J64" s="126">
        <f t="shared" si="0"/>
        <v>0</v>
      </c>
      <c r="K64" s="389"/>
      <c r="L64" s="72"/>
      <c r="M64" s="89">
        <v>21544.400000000001</v>
      </c>
      <c r="N64" s="389"/>
      <c r="O64" s="389"/>
      <c r="P64" s="332"/>
      <c r="Q64" s="421"/>
      <c r="R64" s="330"/>
      <c r="S64" s="318"/>
      <c r="T64" s="313"/>
      <c r="W64" s="434"/>
      <c r="X64" s="216"/>
    </row>
    <row r="65" spans="1:27" s="27" customFormat="1" ht="58.5" customHeight="1" thickBot="1" x14ac:dyDescent="0.45">
      <c r="A65" s="429"/>
      <c r="B65" s="436"/>
      <c r="C65" s="451"/>
      <c r="D65" s="469"/>
      <c r="E65" s="451"/>
      <c r="F65" s="157" t="s">
        <v>247</v>
      </c>
      <c r="G65" s="415" t="s">
        <v>281</v>
      </c>
      <c r="H65" s="158"/>
      <c r="I65" s="162"/>
      <c r="J65" s="126">
        <f>H65</f>
        <v>0</v>
      </c>
      <c r="K65" s="389"/>
      <c r="L65" s="72"/>
      <c r="M65" s="89">
        <v>3132.5</v>
      </c>
      <c r="N65" s="389"/>
      <c r="O65" s="389"/>
      <c r="P65" s="332"/>
      <c r="Q65" s="421"/>
      <c r="R65" s="330"/>
      <c r="S65" s="318"/>
      <c r="T65" s="313"/>
      <c r="W65" s="434"/>
      <c r="X65" s="216" t="s">
        <v>255</v>
      </c>
      <c r="Y65" s="304" t="s">
        <v>261</v>
      </c>
      <c r="Z65" s="305"/>
      <c r="AA65" s="305"/>
    </row>
    <row r="66" spans="1:27" s="27" customFormat="1" ht="75" customHeight="1" thickBot="1" x14ac:dyDescent="0.4">
      <c r="A66" s="429"/>
      <c r="B66" s="436"/>
      <c r="C66" s="451"/>
      <c r="D66" s="469"/>
      <c r="E66" s="451"/>
      <c r="F66" s="157" t="s">
        <v>251</v>
      </c>
      <c r="G66" s="416"/>
      <c r="H66" s="158">
        <v>8600</v>
      </c>
      <c r="I66" s="163">
        <f>4000+1891.19+120.03</f>
        <v>6011.22</v>
      </c>
      <c r="J66" s="126">
        <f>H66+I66</f>
        <v>14611.220000000001</v>
      </c>
      <c r="K66" s="389"/>
      <c r="L66" s="72"/>
      <c r="M66" s="89"/>
      <c r="N66" s="389"/>
      <c r="O66" s="389"/>
      <c r="P66" s="332"/>
      <c r="Q66" s="421"/>
      <c r="R66" s="330"/>
      <c r="S66" s="318"/>
      <c r="T66" s="313"/>
      <c r="W66" s="434"/>
      <c r="X66" s="216" t="s">
        <v>227</v>
      </c>
    </row>
    <row r="67" spans="1:27" s="27" customFormat="1" ht="91.5" customHeight="1" thickBot="1" x14ac:dyDescent="0.4">
      <c r="A67" s="429"/>
      <c r="B67" s="436"/>
      <c r="C67" s="451"/>
      <c r="D67" s="469"/>
      <c r="E67" s="451"/>
      <c r="F67" s="226" t="s">
        <v>252</v>
      </c>
      <c r="G67" s="417"/>
      <c r="H67" s="158"/>
      <c r="I67" s="163">
        <v>5000</v>
      </c>
      <c r="J67" s="126">
        <f>SUM(H67:I67)</f>
        <v>5000</v>
      </c>
      <c r="K67" s="389"/>
      <c r="L67" s="72"/>
      <c r="M67" s="89"/>
      <c r="N67" s="389"/>
      <c r="O67" s="389"/>
      <c r="P67" s="332"/>
      <c r="Q67" s="421"/>
      <c r="R67" s="330"/>
      <c r="S67" s="318"/>
      <c r="T67" s="313"/>
      <c r="W67" s="434"/>
      <c r="X67" s="216" t="s">
        <v>255</v>
      </c>
    </row>
    <row r="68" spans="1:27" s="27" customFormat="1" ht="55.5" hidden="1" customHeight="1" thickBot="1" x14ac:dyDescent="0.4">
      <c r="A68" s="429"/>
      <c r="B68" s="436"/>
      <c r="C68" s="451"/>
      <c r="D68" s="469"/>
      <c r="E68" s="451"/>
      <c r="F68" s="157" t="s">
        <v>221</v>
      </c>
      <c r="G68" s="267"/>
      <c r="H68" s="158"/>
      <c r="I68" s="162"/>
      <c r="J68" s="126">
        <f>I68</f>
        <v>0</v>
      </c>
      <c r="K68" s="389"/>
      <c r="L68" s="72"/>
      <c r="M68" s="89"/>
      <c r="N68" s="389"/>
      <c r="O68" s="389"/>
      <c r="P68" s="332"/>
      <c r="Q68" s="421"/>
      <c r="R68" s="330"/>
      <c r="S68" s="318"/>
      <c r="T68" s="313"/>
      <c r="W68" s="434"/>
      <c r="X68" s="216" t="s">
        <v>227</v>
      </c>
    </row>
    <row r="69" spans="1:27" s="27" customFormat="1" ht="43.5" hidden="1" customHeight="1" thickBot="1" x14ac:dyDescent="0.4">
      <c r="A69" s="429"/>
      <c r="B69" s="436"/>
      <c r="C69" s="451"/>
      <c r="D69" s="470"/>
      <c r="E69" s="452"/>
      <c r="F69" s="157" t="s">
        <v>222</v>
      </c>
      <c r="G69" s="267"/>
      <c r="H69" s="163"/>
      <c r="I69" s="163"/>
      <c r="J69" s="126">
        <f>I69+H69</f>
        <v>0</v>
      </c>
      <c r="K69" s="389"/>
      <c r="L69" s="64"/>
      <c r="M69" s="64"/>
      <c r="N69" s="418"/>
      <c r="O69" s="418"/>
      <c r="P69" s="333"/>
      <c r="Q69" s="421"/>
      <c r="R69" s="330"/>
      <c r="S69" s="319"/>
      <c r="T69" s="313"/>
      <c r="W69" s="434"/>
      <c r="X69" s="216" t="s">
        <v>227</v>
      </c>
      <c r="Z69" s="27">
        <f>J69-3188.14</f>
        <v>-3188.14</v>
      </c>
    </row>
    <row r="70" spans="1:27" s="27" customFormat="1" ht="81.75" hidden="1" customHeight="1" thickBot="1" x14ac:dyDescent="0.4">
      <c r="A70" s="429"/>
      <c r="B70" s="157" t="s">
        <v>53</v>
      </c>
      <c r="C70" s="451"/>
      <c r="D70" s="157" t="s">
        <v>54</v>
      </c>
      <c r="E70" s="196"/>
      <c r="F70" s="157"/>
      <c r="G70" s="267"/>
      <c r="H70" s="158"/>
      <c r="I70" s="158"/>
      <c r="J70" s="126">
        <f t="shared" si="0"/>
        <v>0</v>
      </c>
      <c r="K70" s="389"/>
      <c r="L70" s="72"/>
      <c r="M70" s="72"/>
      <c r="N70" s="72"/>
      <c r="O70" s="72"/>
      <c r="P70" s="87"/>
      <c r="Q70" s="421"/>
      <c r="R70" s="32" t="s">
        <v>110</v>
      </c>
      <c r="S70" s="10">
        <v>5000</v>
      </c>
      <c r="T70" s="32" t="s">
        <v>104</v>
      </c>
      <c r="W70" s="434"/>
      <c r="X70" s="216"/>
    </row>
    <row r="71" spans="1:27" s="27" customFormat="1" ht="102" hidden="1" customHeight="1" thickBot="1" x14ac:dyDescent="0.4">
      <c r="A71" s="429"/>
      <c r="B71" s="436" t="s">
        <v>105</v>
      </c>
      <c r="C71" s="451"/>
      <c r="D71" s="157" t="s">
        <v>17</v>
      </c>
      <c r="E71" s="196"/>
      <c r="F71" s="157"/>
      <c r="G71" s="267"/>
      <c r="H71" s="158"/>
      <c r="I71" s="158"/>
      <c r="J71" s="126">
        <f t="shared" si="0"/>
        <v>0</v>
      </c>
      <c r="K71" s="389"/>
      <c r="L71" s="72"/>
      <c r="M71" s="72"/>
      <c r="N71" s="72"/>
      <c r="O71" s="72"/>
      <c r="P71" s="87"/>
      <c r="Q71" s="421"/>
      <c r="R71" s="14" t="s">
        <v>85</v>
      </c>
      <c r="S71" s="11">
        <v>10000</v>
      </c>
      <c r="T71" s="42" t="s">
        <v>83</v>
      </c>
      <c r="U71" s="43"/>
      <c r="V71" s="43"/>
      <c r="W71" s="435"/>
      <c r="X71" s="216"/>
    </row>
    <row r="72" spans="1:27" s="27" customFormat="1" ht="57" hidden="1" customHeight="1" thickBot="1" x14ac:dyDescent="0.4">
      <c r="A72" s="429"/>
      <c r="B72" s="436"/>
      <c r="C72" s="451"/>
      <c r="D72" s="157" t="s">
        <v>150</v>
      </c>
      <c r="E72" s="196"/>
      <c r="F72" s="157"/>
      <c r="G72" s="267"/>
      <c r="H72" s="158"/>
      <c r="I72" s="158"/>
      <c r="J72" s="126">
        <f t="shared" si="0"/>
        <v>0</v>
      </c>
      <c r="K72" s="389"/>
      <c r="L72" s="72"/>
      <c r="M72" s="72">
        <v>25000</v>
      </c>
      <c r="N72" s="72">
        <f>SUM(H72:M72)</f>
        <v>25000</v>
      </c>
      <c r="O72" s="72"/>
      <c r="P72" s="87"/>
      <c r="Q72" s="421"/>
      <c r="R72" s="14"/>
      <c r="S72" s="11"/>
      <c r="T72" s="42"/>
      <c r="U72" s="43"/>
      <c r="V72" s="43"/>
      <c r="W72" s="206"/>
      <c r="X72" s="216"/>
    </row>
    <row r="73" spans="1:27" s="27" customFormat="1" ht="90" hidden="1" customHeight="1" thickBot="1" x14ac:dyDescent="0.4">
      <c r="A73" s="429"/>
      <c r="B73" s="436"/>
      <c r="C73" s="451"/>
      <c r="D73" s="157" t="s">
        <v>87</v>
      </c>
      <c r="E73" s="196"/>
      <c r="F73" s="157"/>
      <c r="G73" s="267"/>
      <c r="H73" s="158"/>
      <c r="I73" s="158"/>
      <c r="J73" s="126">
        <f t="shared" si="0"/>
        <v>0</v>
      </c>
      <c r="K73" s="389"/>
      <c r="L73" s="72"/>
      <c r="M73" s="72"/>
      <c r="N73" s="72"/>
      <c r="O73" s="72"/>
      <c r="P73" s="87"/>
      <c r="Q73" s="421"/>
      <c r="R73" s="14" t="s">
        <v>85</v>
      </c>
      <c r="S73" s="11">
        <v>20000</v>
      </c>
      <c r="T73" s="16" t="s">
        <v>86</v>
      </c>
      <c r="U73" s="43"/>
      <c r="V73" s="43"/>
      <c r="W73" s="207"/>
      <c r="X73" s="216"/>
    </row>
    <row r="74" spans="1:27" s="27" customFormat="1" ht="120.75" customHeight="1" thickBot="1" x14ac:dyDescent="0.3">
      <c r="A74" s="429"/>
      <c r="B74" s="436"/>
      <c r="C74" s="452"/>
      <c r="D74" s="157" t="s">
        <v>151</v>
      </c>
      <c r="E74" s="158" t="s">
        <v>234</v>
      </c>
      <c r="F74" s="157" t="s">
        <v>248</v>
      </c>
      <c r="G74" s="267" t="s">
        <v>282</v>
      </c>
      <c r="H74" s="158"/>
      <c r="I74" s="255">
        <v>10000</v>
      </c>
      <c r="J74" s="225">
        <f>I74</f>
        <v>10000</v>
      </c>
      <c r="K74" s="418"/>
      <c r="L74" s="72"/>
      <c r="M74" s="72"/>
      <c r="N74" s="72">
        <f>I74</f>
        <v>10000</v>
      </c>
      <c r="O74" s="72"/>
      <c r="P74" s="87"/>
      <c r="Q74" s="421"/>
      <c r="R74" s="14" t="s">
        <v>85</v>
      </c>
      <c r="S74" s="11">
        <v>30000</v>
      </c>
      <c r="T74" s="42" t="s">
        <v>88</v>
      </c>
      <c r="U74" s="43"/>
      <c r="V74" s="43"/>
      <c r="W74" s="207"/>
      <c r="X74" s="231" t="s">
        <v>234</v>
      </c>
      <c r="Z74" s="27">
        <f>J74-8273.9</f>
        <v>1726.1000000000004</v>
      </c>
    </row>
    <row r="75" spans="1:27" s="27" customFormat="1" ht="117" hidden="1" thickBot="1" x14ac:dyDescent="0.4">
      <c r="A75" s="429"/>
      <c r="B75" s="436"/>
      <c r="C75" s="267"/>
      <c r="D75" s="157" t="s">
        <v>152</v>
      </c>
      <c r="E75" s="196"/>
      <c r="F75" s="157"/>
      <c r="G75" s="267"/>
      <c r="H75" s="158"/>
      <c r="I75" s="158"/>
      <c r="J75" s="126">
        <f t="shared" si="0"/>
        <v>0</v>
      </c>
      <c r="K75" s="72"/>
      <c r="L75" s="72"/>
      <c r="M75" s="72"/>
      <c r="N75" s="72"/>
      <c r="O75" s="72"/>
      <c r="P75" s="87"/>
      <c r="Q75" s="421"/>
      <c r="R75" s="14" t="s">
        <v>85</v>
      </c>
      <c r="S75" s="11">
        <v>30000</v>
      </c>
      <c r="T75" s="42" t="s">
        <v>89</v>
      </c>
      <c r="U75" s="43"/>
      <c r="V75" s="43"/>
      <c r="W75" s="207"/>
      <c r="X75" s="216"/>
    </row>
    <row r="76" spans="1:27" s="31" customFormat="1" ht="90" hidden="1" thickBot="1" x14ac:dyDescent="0.4">
      <c r="A76" s="430"/>
      <c r="B76" s="436"/>
      <c r="C76" s="264"/>
      <c r="D76" s="164" t="s">
        <v>20</v>
      </c>
      <c r="E76" s="164"/>
      <c r="F76" s="164"/>
      <c r="G76" s="164"/>
      <c r="H76" s="165"/>
      <c r="I76" s="165"/>
      <c r="J76" s="126">
        <f t="shared" si="0"/>
        <v>0</v>
      </c>
      <c r="K76" s="65"/>
      <c r="L76" s="65"/>
      <c r="M76" s="65"/>
      <c r="N76" s="65"/>
      <c r="O76" s="65"/>
      <c r="P76" s="90"/>
      <c r="Q76" s="422"/>
      <c r="R76" s="14" t="s">
        <v>85</v>
      </c>
      <c r="S76" s="44">
        <v>5000</v>
      </c>
      <c r="T76" s="45" t="s">
        <v>90</v>
      </c>
      <c r="U76" s="46"/>
      <c r="V76" s="46"/>
      <c r="W76" s="208"/>
      <c r="X76" s="216"/>
    </row>
    <row r="77" spans="1:27" s="26" customFormat="1" ht="53.25" hidden="1" customHeight="1" x14ac:dyDescent="0.35">
      <c r="A77" s="392" t="s">
        <v>64</v>
      </c>
      <c r="B77" s="453" t="s">
        <v>55</v>
      </c>
      <c r="C77" s="279"/>
      <c r="D77" s="166" t="s">
        <v>56</v>
      </c>
      <c r="E77" s="166"/>
      <c r="F77" s="166"/>
      <c r="G77" s="166"/>
      <c r="H77" s="167"/>
      <c r="I77" s="167"/>
      <c r="J77" s="126">
        <f t="shared" si="0"/>
        <v>0</v>
      </c>
      <c r="K77" s="63"/>
      <c r="L77" s="66"/>
      <c r="M77" s="66"/>
      <c r="N77" s="66"/>
      <c r="O77" s="66"/>
      <c r="P77" s="91"/>
      <c r="Q77" s="314">
        <f>SUM(N78:N81)</f>
        <v>17911.86</v>
      </c>
      <c r="R77" s="41" t="s">
        <v>107</v>
      </c>
      <c r="S77" s="47">
        <v>10000</v>
      </c>
      <c r="T77" s="48" t="s">
        <v>114</v>
      </c>
      <c r="W77" s="412" t="s">
        <v>74</v>
      </c>
      <c r="X77" s="216"/>
    </row>
    <row r="78" spans="1:27" s="27" customFormat="1" ht="60" hidden="1" customHeight="1" x14ac:dyDescent="0.35">
      <c r="A78" s="393"/>
      <c r="B78" s="453"/>
      <c r="C78" s="279"/>
      <c r="D78" s="168" t="s">
        <v>57</v>
      </c>
      <c r="E78" s="171"/>
      <c r="F78" s="169" t="s">
        <v>202</v>
      </c>
      <c r="G78" s="266"/>
      <c r="H78" s="170"/>
      <c r="I78" s="170"/>
      <c r="J78" s="126">
        <f t="shared" si="0"/>
        <v>0</v>
      </c>
      <c r="K78" s="72"/>
      <c r="L78" s="67"/>
      <c r="M78" s="67"/>
      <c r="N78" s="67">
        <f>SUM(H78:M78)</f>
        <v>0</v>
      </c>
      <c r="O78" s="67"/>
      <c r="P78" s="92"/>
      <c r="Q78" s="315"/>
      <c r="R78" s="51" t="s">
        <v>107</v>
      </c>
      <c r="S78" s="12"/>
      <c r="T78" s="49"/>
      <c r="W78" s="413"/>
      <c r="X78" s="216"/>
    </row>
    <row r="79" spans="1:27" s="27" customFormat="1" ht="77.25" hidden="1" thickBot="1" x14ac:dyDescent="0.4">
      <c r="A79" s="393"/>
      <c r="B79" s="453"/>
      <c r="C79" s="279"/>
      <c r="D79" s="169" t="s">
        <v>58</v>
      </c>
      <c r="E79" s="201"/>
      <c r="F79" s="169" t="s">
        <v>181</v>
      </c>
      <c r="G79" s="266"/>
      <c r="H79" s="170"/>
      <c r="I79" s="170"/>
      <c r="J79" s="126">
        <f t="shared" si="0"/>
        <v>0</v>
      </c>
      <c r="K79" s="391">
        <f>SUM(I79:I81)</f>
        <v>17911.86</v>
      </c>
      <c r="L79" s="67"/>
      <c r="M79" s="67"/>
      <c r="N79" s="67">
        <f>I79</f>
        <v>0</v>
      </c>
      <c r="O79" s="67"/>
      <c r="P79" s="92"/>
      <c r="Q79" s="315"/>
      <c r="R79" s="32" t="s">
        <v>107</v>
      </c>
      <c r="S79" s="12">
        <v>5000</v>
      </c>
      <c r="T79" s="32" t="s">
        <v>112</v>
      </c>
      <c r="W79" s="413"/>
      <c r="X79" s="216"/>
    </row>
    <row r="80" spans="1:27" s="27" customFormat="1" ht="86.25" customHeight="1" thickBot="1" x14ac:dyDescent="0.4">
      <c r="A80" s="393"/>
      <c r="B80" s="453"/>
      <c r="C80" s="453" t="s">
        <v>265</v>
      </c>
      <c r="D80" s="466" t="s">
        <v>59</v>
      </c>
      <c r="E80" s="171"/>
      <c r="F80" s="169" t="s">
        <v>182</v>
      </c>
      <c r="G80" s="466" t="s">
        <v>271</v>
      </c>
      <c r="H80" s="170"/>
      <c r="I80" s="170">
        <v>14911.86</v>
      </c>
      <c r="J80" s="126">
        <f>I80</f>
        <v>14911.86</v>
      </c>
      <c r="K80" s="389"/>
      <c r="L80" s="67"/>
      <c r="M80" s="67"/>
      <c r="N80" s="461">
        <f>I80+I81</f>
        <v>17911.86</v>
      </c>
      <c r="O80" s="461"/>
      <c r="P80" s="463"/>
      <c r="Q80" s="315"/>
      <c r="R80" s="330" t="s">
        <v>107</v>
      </c>
      <c r="S80" s="12"/>
      <c r="T80" s="32"/>
      <c r="W80" s="413"/>
      <c r="X80" s="216"/>
    </row>
    <row r="81" spans="1:32" s="31" customFormat="1" ht="72" customHeight="1" thickBot="1" x14ac:dyDescent="0.4">
      <c r="A81" s="394"/>
      <c r="B81" s="454"/>
      <c r="C81" s="454"/>
      <c r="D81" s="454"/>
      <c r="E81" s="220" t="s">
        <v>236</v>
      </c>
      <c r="F81" s="169" t="s">
        <v>220</v>
      </c>
      <c r="G81" s="454"/>
      <c r="H81" s="170"/>
      <c r="I81" s="170">
        <v>3000</v>
      </c>
      <c r="J81" s="126">
        <f>I81</f>
        <v>3000</v>
      </c>
      <c r="K81" s="418"/>
      <c r="L81" s="67"/>
      <c r="M81" s="67"/>
      <c r="N81" s="462"/>
      <c r="O81" s="462"/>
      <c r="P81" s="464"/>
      <c r="Q81" s="315"/>
      <c r="R81" s="460"/>
      <c r="S81" s="50">
        <v>200000</v>
      </c>
      <c r="T81" s="45" t="s">
        <v>113</v>
      </c>
      <c r="W81" s="414"/>
      <c r="X81" s="219" t="s">
        <v>236</v>
      </c>
      <c r="Y81" s="306" t="s">
        <v>257</v>
      </c>
      <c r="Z81" s="307"/>
      <c r="AA81" s="307"/>
      <c r="AB81" s="307"/>
      <c r="AC81" s="307"/>
      <c r="AD81" s="307"/>
      <c r="AE81" s="307"/>
      <c r="AF81" s="307"/>
    </row>
    <row r="82" spans="1:32" x14ac:dyDescent="0.35">
      <c r="F82" s="174" t="s">
        <v>142</v>
      </c>
      <c r="G82" s="174"/>
      <c r="H82" s="175">
        <f>SUM(H6:H81)</f>
        <v>38155.39</v>
      </c>
      <c r="I82" s="175">
        <f>SUM(I6:I81)</f>
        <v>115367.97</v>
      </c>
      <c r="J82" s="176">
        <f>SUM(J6:J81)</f>
        <v>153523.35999999999</v>
      </c>
      <c r="K82" s="103">
        <f t="shared" ref="K82:N82" si="5">SUM(K6:K81)</f>
        <v>153523.35999999999</v>
      </c>
      <c r="L82" s="69">
        <f t="shared" si="5"/>
        <v>69999.999999999956</v>
      </c>
      <c r="M82" s="69">
        <f t="shared" si="5"/>
        <v>125000.1</v>
      </c>
      <c r="N82" s="112">
        <f t="shared" si="5"/>
        <v>307312.24</v>
      </c>
      <c r="O82" s="70"/>
      <c r="P82" s="70"/>
      <c r="Q82" s="69">
        <f>SUM(Q6:Q81)</f>
        <v>307312.24</v>
      </c>
      <c r="S82" s="23">
        <f>SUM(S7:S81)</f>
        <v>3138000</v>
      </c>
    </row>
    <row r="83" spans="1:32" x14ac:dyDescent="0.35">
      <c r="F83" s="252"/>
      <c r="G83" s="252"/>
      <c r="H83" s="253"/>
      <c r="I83" s="253"/>
      <c r="J83" s="253"/>
      <c r="K83" s="248"/>
      <c r="L83" s="249"/>
      <c r="M83" s="249"/>
      <c r="N83" s="250"/>
      <c r="O83" s="251"/>
      <c r="P83" s="251"/>
      <c r="Q83" s="249"/>
      <c r="S83" s="23"/>
    </row>
    <row r="84" spans="1:32" hidden="1" x14ac:dyDescent="0.35">
      <c r="J84" s="254"/>
    </row>
    <row r="85" spans="1:32" hidden="1" x14ac:dyDescent="0.35">
      <c r="B85" s="438" t="s">
        <v>209</v>
      </c>
      <c r="C85" s="438"/>
      <c r="D85" s="438"/>
      <c r="E85" s="256"/>
      <c r="J85" s="258"/>
      <c r="M85" s="116"/>
    </row>
    <row r="86" spans="1:32" ht="46.5" hidden="1" x14ac:dyDescent="0.35">
      <c r="B86" s="178" t="str">
        <f>B123</f>
        <v>Aporte  Gobierno Central años 2020</v>
      </c>
      <c r="C86" s="178"/>
      <c r="D86" s="179">
        <v>115367.97</v>
      </c>
      <c r="E86" s="257"/>
      <c r="J86" s="258"/>
    </row>
    <row r="87" spans="1:32" ht="45.75" hidden="1" x14ac:dyDescent="0.35">
      <c r="B87" s="181" t="s">
        <v>244</v>
      </c>
      <c r="C87" s="181"/>
      <c r="D87" s="179">
        <v>48858.53</v>
      </c>
      <c r="E87" s="257"/>
      <c r="J87" s="258"/>
    </row>
    <row r="88" spans="1:32" ht="46.5" hidden="1" x14ac:dyDescent="0.35">
      <c r="B88" s="178" t="s">
        <v>246</v>
      </c>
      <c r="C88" s="178"/>
      <c r="D88" s="179">
        <v>2994.14</v>
      </c>
      <c r="E88" s="257"/>
      <c r="J88" s="258"/>
    </row>
    <row r="89" spans="1:32" ht="116.25" hidden="1" x14ac:dyDescent="0.35">
      <c r="B89" s="178" t="s">
        <v>245</v>
      </c>
      <c r="C89" s="178"/>
      <c r="D89" s="179">
        <f>3953.6+1356.4+2399</f>
        <v>7709</v>
      </c>
      <c r="E89" s="261" t="s">
        <v>259</v>
      </c>
      <c r="F89" s="262" t="s">
        <v>260</v>
      </c>
      <c r="G89" s="262"/>
      <c r="H89" s="262" t="s">
        <v>262</v>
      </c>
      <c r="J89" s="258"/>
    </row>
    <row r="90" spans="1:32" ht="45.75" hidden="1" x14ac:dyDescent="0.35">
      <c r="B90" s="263" t="s">
        <v>263</v>
      </c>
      <c r="C90" s="263"/>
      <c r="D90" s="224">
        <f>(D86+D87)-(D88+D89)</f>
        <v>153523.35999999999</v>
      </c>
      <c r="E90" s="257"/>
      <c r="J90" s="258"/>
    </row>
    <row r="91" spans="1:32" hidden="1" x14ac:dyDescent="0.35">
      <c r="B91" s="260"/>
      <c r="C91" s="260"/>
      <c r="D91" s="259"/>
      <c r="E91" s="257"/>
      <c r="J91" s="258"/>
    </row>
    <row r="92" spans="1:32" hidden="1" x14ac:dyDescent="0.35">
      <c r="B92" s="260"/>
      <c r="C92" s="260"/>
      <c r="D92" s="259"/>
      <c r="E92" s="257"/>
      <c r="J92" s="258"/>
    </row>
    <row r="93" spans="1:32" hidden="1" x14ac:dyDescent="0.35">
      <c r="B93" s="260"/>
      <c r="C93" s="260"/>
      <c r="D93" s="259"/>
      <c r="E93" s="257"/>
      <c r="J93" s="258"/>
    </row>
    <row r="94" spans="1:32" hidden="1" x14ac:dyDescent="0.35">
      <c r="B94" s="260"/>
      <c r="C94" s="260"/>
      <c r="D94" s="259"/>
      <c r="E94" s="257"/>
      <c r="J94" s="258"/>
    </row>
    <row r="95" spans="1:32" hidden="1" x14ac:dyDescent="0.35">
      <c r="B95" s="260"/>
      <c r="C95" s="260"/>
      <c r="D95" s="259"/>
      <c r="E95" s="257"/>
      <c r="J95" s="258"/>
    </row>
    <row r="96" spans="1:32" hidden="1" x14ac:dyDescent="0.35">
      <c r="B96" s="260"/>
      <c r="C96" s="260"/>
      <c r="D96" s="259"/>
      <c r="E96" s="257"/>
      <c r="J96" s="258"/>
    </row>
    <row r="97" spans="2:10" hidden="1" x14ac:dyDescent="0.35">
      <c r="B97" s="260"/>
      <c r="C97" s="260"/>
      <c r="D97" s="259"/>
      <c r="E97" s="257"/>
      <c r="J97" s="258"/>
    </row>
    <row r="98" spans="2:10" hidden="1" x14ac:dyDescent="0.35">
      <c r="B98" s="260"/>
      <c r="C98" s="260"/>
      <c r="D98" s="259"/>
      <c r="E98" s="257"/>
      <c r="J98" s="258"/>
    </row>
    <row r="99" spans="2:10" hidden="1" x14ac:dyDescent="0.35">
      <c r="B99" s="260"/>
      <c r="C99" s="260"/>
      <c r="D99" s="259"/>
      <c r="E99" s="257"/>
      <c r="J99" s="258"/>
    </row>
    <row r="100" spans="2:10" hidden="1" x14ac:dyDescent="0.35">
      <c r="B100" s="260"/>
      <c r="C100" s="260"/>
      <c r="D100" s="259"/>
      <c r="E100" s="257"/>
      <c r="J100" s="258"/>
    </row>
    <row r="101" spans="2:10" hidden="1" x14ac:dyDescent="0.35">
      <c r="B101" s="260"/>
      <c r="C101" s="260"/>
      <c r="D101" s="259"/>
      <c r="E101" s="257"/>
      <c r="J101" s="258"/>
    </row>
    <row r="102" spans="2:10" hidden="1" x14ac:dyDescent="0.35">
      <c r="B102" s="260"/>
      <c r="C102" s="260"/>
      <c r="D102" s="259"/>
      <c r="E102" s="257"/>
      <c r="J102" s="258"/>
    </row>
    <row r="103" spans="2:10" hidden="1" x14ac:dyDescent="0.35">
      <c r="B103" s="260"/>
      <c r="C103" s="260"/>
      <c r="D103" s="259"/>
      <c r="E103" s="257"/>
      <c r="J103" s="258"/>
    </row>
    <row r="104" spans="2:10" hidden="1" x14ac:dyDescent="0.35">
      <c r="B104" s="260"/>
      <c r="C104" s="260"/>
      <c r="D104" s="259"/>
      <c r="E104" s="257"/>
      <c r="J104" s="258"/>
    </row>
    <row r="105" spans="2:10" hidden="1" x14ac:dyDescent="0.35">
      <c r="B105" s="260"/>
      <c r="C105" s="260"/>
      <c r="D105" s="259"/>
      <c r="E105" s="257"/>
      <c r="J105" s="258"/>
    </row>
    <row r="106" spans="2:10" hidden="1" x14ac:dyDescent="0.35">
      <c r="B106" s="260"/>
      <c r="C106" s="260"/>
      <c r="D106" s="259"/>
      <c r="E106" s="257"/>
      <c r="J106" s="258"/>
    </row>
    <row r="107" spans="2:10" hidden="1" x14ac:dyDescent="0.35">
      <c r="B107" s="260"/>
      <c r="C107" s="260"/>
      <c r="D107" s="259"/>
      <c r="E107" s="257"/>
      <c r="J107" s="258"/>
    </row>
    <row r="108" spans="2:10" hidden="1" x14ac:dyDescent="0.35">
      <c r="B108" s="260"/>
      <c r="C108" s="260"/>
      <c r="D108" s="259"/>
      <c r="E108" s="257"/>
      <c r="J108" s="258"/>
    </row>
    <row r="109" spans="2:10" hidden="1" x14ac:dyDescent="0.35">
      <c r="B109" s="260"/>
      <c r="C109" s="260"/>
      <c r="D109" s="259"/>
      <c r="E109" s="257"/>
      <c r="J109" s="258"/>
    </row>
    <row r="110" spans="2:10" hidden="1" x14ac:dyDescent="0.35">
      <c r="B110" s="260"/>
      <c r="C110" s="260"/>
      <c r="D110" s="259"/>
      <c r="E110" s="257"/>
      <c r="J110" s="258"/>
    </row>
    <row r="111" spans="2:10" hidden="1" x14ac:dyDescent="0.35">
      <c r="B111" s="260"/>
      <c r="C111" s="260"/>
      <c r="D111" s="259"/>
      <c r="E111" s="257"/>
      <c r="J111" s="258"/>
    </row>
    <row r="112" spans="2:10" hidden="1" x14ac:dyDescent="0.35">
      <c r="B112" s="260"/>
      <c r="C112" s="260"/>
      <c r="D112" s="259"/>
      <c r="E112" s="257"/>
      <c r="J112" s="258"/>
    </row>
    <row r="113" spans="2:19" hidden="1" x14ac:dyDescent="0.35">
      <c r="J113" s="258"/>
    </row>
    <row r="114" spans="2:19" hidden="1" x14ac:dyDescent="0.35">
      <c r="F114" s="180">
        <f>E117-H82</f>
        <v>0</v>
      </c>
      <c r="G114" s="180"/>
      <c r="I114" s="180">
        <f>I82-D86</f>
        <v>0</v>
      </c>
      <c r="J114" s="258"/>
    </row>
    <row r="115" spans="2:19" hidden="1" x14ac:dyDescent="0.35">
      <c r="F115" s="172">
        <f>117747.97+65620</f>
        <v>183367.97</v>
      </c>
      <c r="J115" s="180">
        <f>D86*0.1</f>
        <v>11536.797</v>
      </c>
    </row>
    <row r="116" spans="2:19" hidden="1" x14ac:dyDescent="0.35">
      <c r="F116" s="172">
        <f>F115*0.36</f>
        <v>66012.469199999992</v>
      </c>
    </row>
    <row r="117" spans="2:19" hidden="1" x14ac:dyDescent="0.35">
      <c r="D117" s="180">
        <f>J82-D90</f>
        <v>0</v>
      </c>
      <c r="E117" s="180">
        <f>D87-(D88+D89)</f>
        <v>38155.39</v>
      </c>
      <c r="F117" s="180"/>
      <c r="G117" s="180"/>
    </row>
    <row r="118" spans="2:19" hidden="1" x14ac:dyDescent="0.35">
      <c r="F118" s="172">
        <f>F115-F116</f>
        <v>117355.50080000001</v>
      </c>
    </row>
    <row r="119" spans="2:19" hidden="1" x14ac:dyDescent="0.35">
      <c r="F119" s="180">
        <f>D86-F118</f>
        <v>-1987.5308000000077</v>
      </c>
      <c r="G119" s="180"/>
    </row>
    <row r="120" spans="2:19" hidden="1" x14ac:dyDescent="0.35"/>
    <row r="121" spans="2:19" hidden="1" x14ac:dyDescent="0.35">
      <c r="S121">
        <f>D123+D127</f>
        <v>134417.97</v>
      </c>
    </row>
    <row r="122" spans="2:19" ht="41.25" hidden="1" x14ac:dyDescent="0.35">
      <c r="B122" s="459" t="s">
        <v>183</v>
      </c>
      <c r="C122" s="459"/>
      <c r="D122" s="459"/>
      <c r="E122" s="211"/>
      <c r="H122" s="465" t="s">
        <v>194</v>
      </c>
      <c r="I122" s="465"/>
      <c r="J122" s="182"/>
      <c r="K122" s="104"/>
      <c r="L122" s="93" t="s">
        <v>195</v>
      </c>
      <c r="O122" s="70" t="s">
        <v>196</v>
      </c>
      <c r="P122" s="94">
        <v>7000</v>
      </c>
      <c r="Q122" s="95">
        <f>P122/$P$128</f>
        <v>4.1493881697505217E-2</v>
      </c>
    </row>
    <row r="123" spans="2:19" ht="45.75" hidden="1" x14ac:dyDescent="0.35">
      <c r="B123" s="181" t="s">
        <v>210</v>
      </c>
      <c r="C123" s="181"/>
      <c r="D123" s="175">
        <f>117747.97</f>
        <v>117747.97</v>
      </c>
      <c r="E123" s="212"/>
      <c r="H123" s="183" t="str">
        <f>A6</f>
        <v>Biofísico</v>
      </c>
      <c r="I123" s="175">
        <f>Q6</f>
        <v>6500</v>
      </c>
      <c r="J123" s="176"/>
      <c r="K123" s="103"/>
      <c r="L123" s="96">
        <f>(I123)/$I$128</f>
        <v>2.115112629422115E-2</v>
      </c>
      <c r="O123" s="70" t="s">
        <v>193</v>
      </c>
      <c r="P123" s="94">
        <v>53063.199999999997</v>
      </c>
      <c r="Q123" s="95">
        <f>P123/$P$128</f>
        <v>0.31454259189872263</v>
      </c>
    </row>
    <row r="124" spans="2:19" hidden="1" x14ac:dyDescent="0.35">
      <c r="B124" s="184" t="s">
        <v>184</v>
      </c>
      <c r="C124" s="184"/>
      <c r="D124" s="175">
        <v>70000</v>
      </c>
      <c r="E124" s="212"/>
      <c r="H124" s="183" t="str">
        <f>A13</f>
        <v xml:space="preserve">Socio  Cultural </v>
      </c>
      <c r="I124" s="175">
        <f>Q13</f>
        <v>49618.400000000001</v>
      </c>
      <c r="J124" s="176"/>
      <c r="K124" s="103"/>
      <c r="L124" s="96">
        <f t="shared" ref="L124:L127" si="6">(I124)/$I$128</f>
        <v>0.16145923767956658</v>
      </c>
      <c r="O124" s="70" t="s">
        <v>197</v>
      </c>
      <c r="P124" s="94">
        <v>28000</v>
      </c>
      <c r="Q124" s="95">
        <f>P124/$P$128</f>
        <v>0.16597552679002087</v>
      </c>
    </row>
    <row r="125" spans="2:19" ht="90.75" hidden="1" x14ac:dyDescent="0.35">
      <c r="B125" s="184" t="s">
        <v>185</v>
      </c>
      <c r="C125" s="184"/>
      <c r="D125" s="175">
        <v>125000</v>
      </c>
      <c r="E125" s="212"/>
      <c r="H125" s="185" t="str">
        <f>A24</f>
        <v>ECONÓMICO PRODUCTIVO</v>
      </c>
      <c r="I125" s="175">
        <f>Q24</f>
        <v>15000</v>
      </c>
      <c r="J125" s="176"/>
      <c r="K125" s="103"/>
      <c r="L125" s="96">
        <f t="shared" si="6"/>
        <v>4.8810291448202647E-2</v>
      </c>
      <c r="O125" s="70" t="s">
        <v>198</v>
      </c>
      <c r="P125" s="94">
        <v>58536.37</v>
      </c>
      <c r="Q125" s="95">
        <f>P125/$P$128</f>
        <v>0.34698588739734193</v>
      </c>
    </row>
    <row r="126" spans="2:19" ht="225.75" hidden="1" x14ac:dyDescent="0.35">
      <c r="B126" s="181" t="s">
        <v>186</v>
      </c>
      <c r="C126" s="181"/>
      <c r="D126" s="175">
        <f>H82</f>
        <v>38155.39</v>
      </c>
      <c r="E126" s="212"/>
      <c r="H126" s="185" t="str">
        <f>A34</f>
        <v>ASENTAMIENTOS HUMANOS, MOVILIDAD, ENERGÍA, CONECTIVIDAD Y TELECOMUNICACIONES</v>
      </c>
      <c r="I126" s="186">
        <f>Q34</f>
        <v>218281.97999999998</v>
      </c>
      <c r="J126" s="187"/>
      <c r="K126" s="103"/>
      <c r="L126" s="97">
        <f t="shared" si="6"/>
        <v>0.71029380411271603</v>
      </c>
      <c r="O126" s="70" t="s">
        <v>199</v>
      </c>
      <c r="P126" s="94">
        <v>22100</v>
      </c>
      <c r="Q126" s="95">
        <f>P126/$P$128</f>
        <v>0.13100211221640931</v>
      </c>
    </row>
    <row r="127" spans="2:19" ht="68.25" hidden="1" x14ac:dyDescent="0.35">
      <c r="B127" s="181" t="s">
        <v>187</v>
      </c>
      <c r="C127" s="181"/>
      <c r="D127" s="175">
        <f>16670</f>
        <v>16670</v>
      </c>
      <c r="E127" s="212"/>
      <c r="H127" s="185" t="str">
        <f>A77</f>
        <v>POLÍTICA INSTITUCIONAL</v>
      </c>
      <c r="I127" s="175">
        <f>Q77</f>
        <v>17911.86</v>
      </c>
      <c r="J127" s="176"/>
      <c r="K127" s="103"/>
      <c r="L127" s="96">
        <f t="shared" si="6"/>
        <v>5.8285540465293544E-2</v>
      </c>
    </row>
    <row r="128" spans="2:19" hidden="1" x14ac:dyDescent="0.35">
      <c r="B128" s="184" t="s">
        <v>188</v>
      </c>
      <c r="C128" s="184"/>
      <c r="D128" s="175"/>
      <c r="E128" s="212"/>
      <c r="H128" s="188" t="s">
        <v>142</v>
      </c>
      <c r="I128" s="188">
        <f>SUM(I123:I127)</f>
        <v>307312.24</v>
      </c>
      <c r="J128" s="189"/>
      <c r="K128" s="105"/>
      <c r="L128" s="98">
        <f>SUM(L123:L127)</f>
        <v>1</v>
      </c>
      <c r="P128" s="102">
        <f>SUM(P122:P126)</f>
        <v>168699.57</v>
      </c>
    </row>
    <row r="129" spans="2:16" hidden="1" x14ac:dyDescent="0.35">
      <c r="B129" s="190" t="s">
        <v>189</v>
      </c>
      <c r="C129" s="190"/>
      <c r="D129" s="191">
        <f>SUM(D123:D128)</f>
        <v>367573.36</v>
      </c>
      <c r="E129" s="213"/>
    </row>
    <row r="130" spans="2:16" hidden="1" x14ac:dyDescent="0.35">
      <c r="P130" s="68">
        <f>P128-(H82+I82)</f>
        <v>15176.210000000021</v>
      </c>
    </row>
    <row r="131" spans="2:16" ht="24" hidden="1" thickBot="1" x14ac:dyDescent="0.4">
      <c r="H131" s="172">
        <f>D127+D128+D123</f>
        <v>134417.97</v>
      </c>
    </row>
    <row r="132" spans="2:16" ht="75" hidden="1" customHeight="1" thickBot="1" x14ac:dyDescent="0.4">
      <c r="B132" s="192" t="s">
        <v>191</v>
      </c>
      <c r="C132" s="299"/>
      <c r="D132" s="193">
        <f>I82-D136</f>
        <v>-19050</v>
      </c>
      <c r="E132" s="212"/>
      <c r="H132" s="172">
        <f>D123+D126+D127</f>
        <v>172573.36</v>
      </c>
    </row>
    <row r="133" spans="2:16" hidden="1" x14ac:dyDescent="0.35"/>
    <row r="134" spans="2:16" hidden="1" x14ac:dyDescent="0.35"/>
    <row r="135" spans="2:16" hidden="1" x14ac:dyDescent="0.35"/>
    <row r="136" spans="2:16" hidden="1" x14ac:dyDescent="0.35">
      <c r="D136" s="172">
        <f>D123+D127+D128</f>
        <v>134417.97</v>
      </c>
    </row>
    <row r="137" spans="2:16" hidden="1" x14ac:dyDescent="0.35"/>
    <row r="138" spans="2:16" hidden="1" x14ac:dyDescent="0.35"/>
    <row r="139" spans="2:16" hidden="1" x14ac:dyDescent="0.35"/>
    <row r="140" spans="2:16" hidden="1" x14ac:dyDescent="0.35"/>
    <row r="141" spans="2:16" hidden="1" x14ac:dyDescent="0.35"/>
    <row r="142" spans="2:16" hidden="1" x14ac:dyDescent="0.35"/>
    <row r="143" spans="2:16" hidden="1" x14ac:dyDescent="0.35"/>
    <row r="144" spans="2:16" hidden="1" x14ac:dyDescent="0.35"/>
    <row r="145" spans="1:23" hidden="1" x14ac:dyDescent="0.35"/>
    <row r="146" spans="1:23" hidden="1" x14ac:dyDescent="0.35"/>
    <row r="147" spans="1:23" hidden="1" x14ac:dyDescent="0.35"/>
    <row r="148" spans="1:23" hidden="1" x14ac:dyDescent="0.35"/>
    <row r="149" spans="1:23" hidden="1" x14ac:dyDescent="0.35"/>
    <row r="150" spans="1:23" hidden="1" x14ac:dyDescent="0.35"/>
    <row r="151" spans="1:23" hidden="1" x14ac:dyDescent="0.35"/>
    <row r="152" spans="1:23" hidden="1" x14ac:dyDescent="0.35"/>
    <row r="153" spans="1:23" hidden="1" x14ac:dyDescent="0.35"/>
    <row r="154" spans="1:23" hidden="1" x14ac:dyDescent="0.35"/>
    <row r="155" spans="1:23" hidden="1" x14ac:dyDescent="0.35"/>
    <row r="156" spans="1:23" hidden="1" x14ac:dyDescent="0.35"/>
    <row r="157" spans="1:23" hidden="1" x14ac:dyDescent="0.35"/>
    <row r="158" spans="1:23" hidden="1" x14ac:dyDescent="0.35"/>
    <row r="159" spans="1:23" ht="90" hidden="1" x14ac:dyDescent="0.25">
      <c r="A159" s="442" t="s">
        <v>63</v>
      </c>
      <c r="B159" s="157" t="s">
        <v>36</v>
      </c>
      <c r="C159" s="267"/>
      <c r="D159" s="157" t="s">
        <v>37</v>
      </c>
      <c r="E159" s="194"/>
      <c r="F159" s="194"/>
      <c r="G159" s="194"/>
      <c r="H159" s="194"/>
      <c r="I159" s="194"/>
      <c r="J159" s="195"/>
      <c r="K159" s="71"/>
      <c r="L159" s="71"/>
      <c r="M159" s="71"/>
      <c r="N159" s="71"/>
      <c r="O159" s="71"/>
      <c r="P159" s="71"/>
      <c r="Q159" s="71"/>
      <c r="R159" s="5" t="s">
        <v>106</v>
      </c>
      <c r="S159" s="9">
        <v>200000</v>
      </c>
      <c r="T159" s="1" t="s">
        <v>92</v>
      </c>
      <c r="W159" s="445" t="s">
        <v>72</v>
      </c>
    </row>
    <row r="160" spans="1:23" ht="76.5" hidden="1" x14ac:dyDescent="0.25">
      <c r="A160" s="443"/>
      <c r="B160" s="436" t="s">
        <v>38</v>
      </c>
      <c r="C160" s="267"/>
      <c r="D160" s="157" t="s">
        <v>39</v>
      </c>
      <c r="E160" s="194"/>
      <c r="F160" s="194"/>
      <c r="G160" s="194"/>
      <c r="H160" s="194"/>
      <c r="I160" s="194"/>
      <c r="J160" s="195"/>
      <c r="K160" s="71"/>
      <c r="L160" s="71"/>
      <c r="M160" s="71"/>
      <c r="N160" s="71"/>
      <c r="O160" s="71"/>
      <c r="P160" s="71"/>
      <c r="Q160" s="71"/>
      <c r="R160" s="5" t="s">
        <v>106</v>
      </c>
      <c r="S160" s="9">
        <v>40000</v>
      </c>
      <c r="T160" s="1" t="s">
        <v>93</v>
      </c>
      <c r="W160" s="445"/>
    </row>
    <row r="161" spans="1:23" ht="76.5" hidden="1" x14ac:dyDescent="0.25">
      <c r="A161" s="443"/>
      <c r="B161" s="436"/>
      <c r="C161" s="267"/>
      <c r="D161" s="157" t="s">
        <v>40</v>
      </c>
      <c r="E161" s="194"/>
      <c r="F161" s="194"/>
      <c r="G161" s="194"/>
      <c r="H161" s="194"/>
      <c r="I161" s="194"/>
      <c r="J161" s="195"/>
      <c r="K161" s="71"/>
      <c r="L161" s="71"/>
      <c r="M161" s="71"/>
      <c r="N161" s="71"/>
      <c r="O161" s="71"/>
      <c r="P161" s="71"/>
      <c r="Q161" s="71"/>
      <c r="R161" s="5" t="s">
        <v>106</v>
      </c>
      <c r="S161" s="9">
        <v>100000</v>
      </c>
      <c r="T161" s="1" t="s">
        <v>94</v>
      </c>
      <c r="W161" s="445"/>
    </row>
    <row r="162" spans="1:23" ht="76.5" hidden="1" x14ac:dyDescent="0.25">
      <c r="A162" s="443"/>
      <c r="B162" s="436"/>
      <c r="C162" s="267"/>
      <c r="D162" s="157" t="s">
        <v>41</v>
      </c>
      <c r="E162" s="194"/>
      <c r="F162" s="194"/>
      <c r="G162" s="194"/>
      <c r="H162" s="194"/>
      <c r="I162" s="194"/>
      <c r="J162" s="195"/>
      <c r="K162" s="71"/>
      <c r="L162" s="71"/>
      <c r="M162" s="71"/>
      <c r="N162" s="71"/>
      <c r="O162" s="71"/>
      <c r="P162" s="71"/>
      <c r="Q162" s="71"/>
      <c r="R162" s="5" t="s">
        <v>106</v>
      </c>
      <c r="S162" s="9">
        <v>20000</v>
      </c>
      <c r="T162" s="1" t="s">
        <v>95</v>
      </c>
      <c r="W162" s="445"/>
    </row>
    <row r="163" spans="1:23" ht="75" hidden="1" x14ac:dyDescent="0.25">
      <c r="A163" s="443"/>
      <c r="B163" s="157" t="s">
        <v>42</v>
      </c>
      <c r="C163" s="267"/>
      <c r="D163" s="157" t="s">
        <v>43</v>
      </c>
      <c r="E163" s="194"/>
      <c r="F163" s="194"/>
      <c r="G163" s="194"/>
      <c r="H163" s="194"/>
      <c r="I163" s="194"/>
      <c r="J163" s="195"/>
      <c r="K163" s="71"/>
      <c r="L163" s="71"/>
      <c r="M163" s="71"/>
      <c r="N163" s="71"/>
      <c r="O163" s="71"/>
      <c r="P163" s="71"/>
      <c r="Q163" s="71"/>
      <c r="R163" s="1" t="s">
        <v>107</v>
      </c>
      <c r="S163" s="9">
        <v>20000</v>
      </c>
      <c r="T163" s="1" t="s">
        <v>96</v>
      </c>
      <c r="W163" s="445"/>
    </row>
    <row r="164" spans="1:23" ht="75" hidden="1" x14ac:dyDescent="0.25">
      <c r="A164" s="443"/>
      <c r="B164" s="157" t="s">
        <v>44</v>
      </c>
      <c r="C164" s="267"/>
      <c r="D164" s="157" t="s">
        <v>45</v>
      </c>
      <c r="E164" s="194"/>
      <c r="F164" s="194"/>
      <c r="G164" s="194"/>
      <c r="H164" s="194"/>
      <c r="I164" s="194"/>
      <c r="J164" s="195"/>
      <c r="K164" s="71"/>
      <c r="L164" s="71"/>
      <c r="M164" s="71"/>
      <c r="N164" s="71"/>
      <c r="O164" s="71"/>
      <c r="P164" s="71"/>
      <c r="Q164" s="71"/>
      <c r="R164" s="1" t="s">
        <v>108</v>
      </c>
      <c r="S164" s="9">
        <v>10000</v>
      </c>
      <c r="T164" s="1" t="s">
        <v>97</v>
      </c>
      <c r="W164" s="445"/>
    </row>
    <row r="165" spans="1:23" ht="120" hidden="1" x14ac:dyDescent="0.25">
      <c r="A165" s="443"/>
      <c r="B165" s="436" t="s">
        <v>46</v>
      </c>
      <c r="C165" s="267"/>
      <c r="D165" s="157" t="s">
        <v>47</v>
      </c>
      <c r="E165" s="194"/>
      <c r="F165" s="194"/>
      <c r="G165" s="194"/>
      <c r="H165" s="194"/>
      <c r="I165" s="194"/>
      <c r="J165" s="195"/>
      <c r="K165" s="71"/>
      <c r="L165" s="71"/>
      <c r="M165" s="71"/>
      <c r="N165" s="71"/>
      <c r="O165" s="71"/>
      <c r="P165" s="71"/>
      <c r="Q165" s="71"/>
      <c r="R165" s="1" t="s">
        <v>108</v>
      </c>
      <c r="S165" s="10">
        <v>50000</v>
      </c>
      <c r="T165" s="1" t="s">
        <v>98</v>
      </c>
      <c r="W165" s="446" t="s">
        <v>73</v>
      </c>
    </row>
    <row r="166" spans="1:23" ht="69.75" hidden="1" x14ac:dyDescent="0.25">
      <c r="A166" s="443"/>
      <c r="B166" s="436"/>
      <c r="C166" s="267"/>
      <c r="D166" s="157" t="s">
        <v>48</v>
      </c>
      <c r="E166" s="194"/>
      <c r="F166" s="194"/>
      <c r="G166" s="194"/>
      <c r="H166" s="194"/>
      <c r="I166" s="194"/>
      <c r="J166" s="195"/>
      <c r="K166" s="71"/>
      <c r="L166" s="71"/>
      <c r="M166" s="71"/>
      <c r="N166" s="71"/>
      <c r="O166" s="71"/>
      <c r="P166" s="71"/>
      <c r="Q166" s="71"/>
      <c r="R166" s="1" t="s">
        <v>109</v>
      </c>
      <c r="S166" s="10">
        <v>1500000</v>
      </c>
      <c r="T166" s="1" t="s">
        <v>99</v>
      </c>
      <c r="W166" s="446"/>
    </row>
    <row r="167" spans="1:23" ht="69.75" hidden="1" x14ac:dyDescent="0.25">
      <c r="A167" s="443"/>
      <c r="B167" s="436"/>
      <c r="C167" s="267"/>
      <c r="D167" s="157" t="s">
        <v>49</v>
      </c>
      <c r="E167" s="194"/>
      <c r="F167" s="194"/>
      <c r="G167" s="194"/>
      <c r="H167" s="194"/>
      <c r="I167" s="194"/>
      <c r="J167" s="195"/>
      <c r="K167" s="71"/>
      <c r="L167" s="71"/>
      <c r="M167" s="71"/>
      <c r="N167" s="71"/>
      <c r="O167" s="71"/>
      <c r="P167" s="71"/>
      <c r="Q167" s="71"/>
      <c r="R167" s="1" t="s">
        <v>109</v>
      </c>
      <c r="S167" s="10">
        <v>50000</v>
      </c>
      <c r="T167" s="1" t="s">
        <v>100</v>
      </c>
      <c r="W167" s="446"/>
    </row>
    <row r="168" spans="1:23" ht="60" hidden="1" x14ac:dyDescent="0.25">
      <c r="A168" s="443"/>
      <c r="B168" s="436"/>
      <c r="C168" s="267"/>
      <c r="D168" s="157" t="s">
        <v>50</v>
      </c>
      <c r="E168" s="194"/>
      <c r="F168" s="194"/>
      <c r="G168" s="194"/>
      <c r="H168" s="194"/>
      <c r="I168" s="194"/>
      <c r="J168" s="195"/>
      <c r="K168" s="71"/>
      <c r="L168" s="71"/>
      <c r="M168" s="71"/>
      <c r="N168" s="71"/>
      <c r="O168" s="71"/>
      <c r="P168" s="71"/>
      <c r="Q168" s="71"/>
      <c r="R168" s="1" t="s">
        <v>109</v>
      </c>
      <c r="S168" s="10">
        <v>300000</v>
      </c>
      <c r="T168" s="1" t="s">
        <v>101</v>
      </c>
      <c r="W168" s="446"/>
    </row>
    <row r="169" spans="1:23" ht="60" hidden="1" x14ac:dyDescent="0.25">
      <c r="A169" s="443"/>
      <c r="B169" s="436"/>
      <c r="C169" s="267"/>
      <c r="D169" s="157" t="s">
        <v>51</v>
      </c>
      <c r="E169" s="194"/>
      <c r="F169" s="194"/>
      <c r="G169" s="194"/>
      <c r="H169" s="194"/>
      <c r="I169" s="194"/>
      <c r="J169" s="195"/>
      <c r="K169" s="71"/>
      <c r="L169" s="71"/>
      <c r="M169" s="71"/>
      <c r="N169" s="71"/>
      <c r="O169" s="71"/>
      <c r="P169" s="71"/>
      <c r="Q169" s="71"/>
      <c r="R169" s="1" t="s">
        <v>109</v>
      </c>
      <c r="S169" s="10">
        <v>50000</v>
      </c>
      <c r="T169" s="1" t="s">
        <v>102</v>
      </c>
      <c r="W169" s="446"/>
    </row>
    <row r="170" spans="1:23" ht="60" hidden="1" x14ac:dyDescent="0.25">
      <c r="A170" s="443"/>
      <c r="B170" s="436"/>
      <c r="C170" s="267"/>
      <c r="D170" s="197" t="s">
        <v>52</v>
      </c>
      <c r="E170" s="198"/>
      <c r="F170" s="198"/>
      <c r="G170" s="198"/>
      <c r="H170" s="198"/>
      <c r="I170" s="198"/>
      <c r="J170" s="199"/>
      <c r="K170" s="73"/>
      <c r="L170" s="73"/>
      <c r="M170" s="73"/>
      <c r="N170" s="73"/>
      <c r="O170" s="73"/>
      <c r="P170" s="73"/>
      <c r="Q170" s="73"/>
      <c r="R170" s="1" t="s">
        <v>109</v>
      </c>
      <c r="S170" s="10">
        <v>50000</v>
      </c>
      <c r="T170" s="1" t="s">
        <v>103</v>
      </c>
      <c r="W170" s="446"/>
    </row>
    <row r="171" spans="1:23" ht="93" hidden="1" x14ac:dyDescent="0.25">
      <c r="A171" s="443"/>
      <c r="B171" s="157" t="s">
        <v>53</v>
      </c>
      <c r="C171" s="267"/>
      <c r="D171" s="157" t="s">
        <v>54</v>
      </c>
      <c r="E171" s="194"/>
      <c r="F171" s="194"/>
      <c r="G171" s="194"/>
      <c r="H171" s="194"/>
      <c r="I171" s="194"/>
      <c r="J171" s="195"/>
      <c r="K171" s="71"/>
      <c r="L171" s="71"/>
      <c r="M171" s="71"/>
      <c r="N171" s="71"/>
      <c r="O171" s="71"/>
      <c r="P171" s="71"/>
      <c r="Q171" s="71"/>
      <c r="R171" s="1" t="s">
        <v>110</v>
      </c>
      <c r="S171" s="10">
        <v>5000</v>
      </c>
      <c r="T171" s="1" t="s">
        <v>104</v>
      </c>
      <c r="W171" s="446"/>
    </row>
    <row r="172" spans="1:23" ht="117" hidden="1" thickBot="1" x14ac:dyDescent="0.3">
      <c r="A172" s="444"/>
      <c r="B172" s="447" t="s">
        <v>105</v>
      </c>
      <c r="C172" s="268"/>
      <c r="D172" s="157" t="s">
        <v>17</v>
      </c>
      <c r="E172" s="194"/>
      <c r="F172" s="194"/>
      <c r="G172" s="194"/>
      <c r="H172" s="194"/>
      <c r="I172" s="194"/>
      <c r="J172" s="195"/>
      <c r="K172" s="71"/>
      <c r="L172" s="71"/>
      <c r="M172" s="71"/>
      <c r="N172" s="71"/>
      <c r="O172" s="71"/>
      <c r="P172" s="71"/>
      <c r="Q172" s="71"/>
      <c r="R172" s="14" t="s">
        <v>85</v>
      </c>
      <c r="S172" s="11">
        <v>10000</v>
      </c>
      <c r="T172" s="15" t="s">
        <v>83</v>
      </c>
      <c r="U172" s="17"/>
      <c r="V172" s="17"/>
      <c r="W172" s="446"/>
    </row>
    <row r="173" spans="1:23" ht="93.75" hidden="1" thickBot="1" x14ac:dyDescent="0.3">
      <c r="A173" s="200"/>
      <c r="B173" s="448"/>
      <c r="C173" s="269"/>
      <c r="D173" s="157" t="s">
        <v>87</v>
      </c>
      <c r="E173" s="194"/>
      <c r="F173" s="194"/>
      <c r="G173" s="194"/>
      <c r="H173" s="194"/>
      <c r="I173" s="194"/>
      <c r="J173" s="195"/>
      <c r="K173" s="71"/>
      <c r="L173" s="71"/>
      <c r="M173" s="71"/>
      <c r="N173" s="71"/>
      <c r="O173" s="71"/>
      <c r="P173" s="71"/>
      <c r="Q173" s="71"/>
      <c r="R173" s="14" t="s">
        <v>85</v>
      </c>
      <c r="S173" s="11">
        <v>20000</v>
      </c>
      <c r="T173" s="16" t="s">
        <v>86</v>
      </c>
      <c r="U173" s="17"/>
      <c r="V173" s="17"/>
      <c r="W173" s="18"/>
    </row>
    <row r="174" spans="1:23" ht="93.75" hidden="1" thickBot="1" x14ac:dyDescent="0.3">
      <c r="A174" s="200"/>
      <c r="B174" s="448"/>
      <c r="C174" s="269"/>
      <c r="D174" s="157" t="s">
        <v>18</v>
      </c>
      <c r="E174" s="194"/>
      <c r="F174" s="194"/>
      <c r="G174" s="194"/>
      <c r="H174" s="194"/>
      <c r="I174" s="194"/>
      <c r="J174" s="195"/>
      <c r="K174" s="71"/>
      <c r="L174" s="71"/>
      <c r="M174" s="71"/>
      <c r="N174" s="71"/>
      <c r="O174" s="71"/>
      <c r="P174" s="71"/>
      <c r="Q174" s="71"/>
      <c r="R174" s="14" t="s">
        <v>85</v>
      </c>
      <c r="S174" s="11">
        <v>30000</v>
      </c>
      <c r="T174" s="15" t="s">
        <v>88</v>
      </c>
      <c r="U174" s="17"/>
      <c r="V174" s="17"/>
      <c r="W174" s="18"/>
    </row>
    <row r="175" spans="1:23" ht="93.75" hidden="1" thickBot="1" x14ac:dyDescent="0.3">
      <c r="A175" s="200"/>
      <c r="B175" s="448"/>
      <c r="C175" s="269"/>
      <c r="D175" s="157" t="s">
        <v>19</v>
      </c>
      <c r="E175" s="194"/>
      <c r="F175" s="194"/>
      <c r="G175" s="194"/>
      <c r="H175" s="194"/>
      <c r="I175" s="194"/>
      <c r="J175" s="195"/>
      <c r="K175" s="71"/>
      <c r="L175" s="71"/>
      <c r="M175" s="71"/>
      <c r="N175" s="71"/>
      <c r="O175" s="71"/>
      <c r="P175" s="71"/>
      <c r="Q175" s="71"/>
      <c r="R175" s="14" t="s">
        <v>85</v>
      </c>
      <c r="S175" s="11">
        <v>30000</v>
      </c>
      <c r="T175" s="15" t="s">
        <v>89</v>
      </c>
      <c r="U175" s="17"/>
      <c r="V175" s="17"/>
      <c r="W175" s="18"/>
    </row>
    <row r="176" spans="1:23" ht="90" hidden="1" thickBot="1" x14ac:dyDescent="0.3">
      <c r="A176" s="200"/>
      <c r="B176" s="449"/>
      <c r="C176" s="270"/>
      <c r="D176" s="157" t="s">
        <v>20</v>
      </c>
      <c r="E176" s="194"/>
      <c r="F176" s="194"/>
      <c r="G176" s="194"/>
      <c r="H176" s="194"/>
      <c r="I176" s="194"/>
      <c r="J176" s="195"/>
      <c r="K176" s="71"/>
      <c r="L176" s="71"/>
      <c r="M176" s="71"/>
      <c r="N176" s="71"/>
      <c r="O176" s="71"/>
      <c r="P176" s="71"/>
      <c r="Q176" s="71"/>
      <c r="R176" s="14" t="s">
        <v>85</v>
      </c>
      <c r="S176" s="11">
        <v>5000</v>
      </c>
      <c r="T176" s="15" t="s">
        <v>90</v>
      </c>
      <c r="U176" s="17"/>
      <c r="V176" s="17"/>
      <c r="W176" s="18"/>
    </row>
    <row r="177" spans="1:23" ht="150" hidden="1" x14ac:dyDescent="0.25">
      <c r="A177" s="439" t="s">
        <v>64</v>
      </c>
      <c r="B177" s="440" t="s">
        <v>55</v>
      </c>
      <c r="C177" s="266"/>
      <c r="D177" s="169" t="s">
        <v>56</v>
      </c>
      <c r="E177" s="202"/>
      <c r="F177" s="202"/>
      <c r="G177" s="202"/>
      <c r="H177" s="202"/>
      <c r="I177" s="202"/>
      <c r="J177" s="195"/>
      <c r="K177" s="71"/>
      <c r="L177" s="74"/>
      <c r="M177" s="74"/>
      <c r="N177" s="74"/>
      <c r="O177" s="74"/>
      <c r="P177" s="74"/>
      <c r="Q177" s="74"/>
      <c r="R177" s="1" t="s">
        <v>107</v>
      </c>
      <c r="S177" s="12">
        <v>10000</v>
      </c>
      <c r="T177" s="19" t="s">
        <v>114</v>
      </c>
      <c r="W177" s="441" t="s">
        <v>74</v>
      </c>
    </row>
    <row r="178" spans="1:23" ht="75" hidden="1" x14ac:dyDescent="0.25">
      <c r="A178" s="439"/>
      <c r="B178" s="440"/>
      <c r="C178" s="266"/>
      <c r="D178" s="169" t="s">
        <v>57</v>
      </c>
      <c r="E178" s="202"/>
      <c r="F178" s="202"/>
      <c r="G178" s="202"/>
      <c r="H178" s="202"/>
      <c r="I178" s="202"/>
      <c r="J178" s="195"/>
      <c r="K178" s="71"/>
      <c r="L178" s="74"/>
      <c r="M178" s="74"/>
      <c r="N178" s="74"/>
      <c r="O178" s="74"/>
      <c r="P178" s="74"/>
      <c r="Q178" s="74"/>
      <c r="R178" s="1" t="s">
        <v>107</v>
      </c>
      <c r="S178" s="12">
        <v>5000</v>
      </c>
      <c r="T178" s="19" t="s">
        <v>111</v>
      </c>
      <c r="W178" s="441"/>
    </row>
    <row r="179" spans="1:23" ht="75" hidden="1" x14ac:dyDescent="0.25">
      <c r="A179" s="439"/>
      <c r="B179" s="440"/>
      <c r="C179" s="266"/>
      <c r="D179" s="169" t="s">
        <v>58</v>
      </c>
      <c r="E179" s="202"/>
      <c r="F179" s="202"/>
      <c r="G179" s="202"/>
      <c r="H179" s="202"/>
      <c r="I179" s="202"/>
      <c r="J179" s="195"/>
      <c r="K179" s="71"/>
      <c r="L179" s="74"/>
      <c r="M179" s="74"/>
      <c r="N179" s="74"/>
      <c r="O179" s="74"/>
      <c r="P179" s="74"/>
      <c r="Q179" s="74"/>
      <c r="R179" s="1" t="s">
        <v>107</v>
      </c>
      <c r="S179" s="12">
        <v>5000</v>
      </c>
      <c r="T179" s="1" t="s">
        <v>112</v>
      </c>
      <c r="W179" s="441"/>
    </row>
    <row r="180" spans="1:23" ht="93" hidden="1" x14ac:dyDescent="0.25">
      <c r="A180" s="439"/>
      <c r="B180" s="440"/>
      <c r="C180" s="266"/>
      <c r="D180" s="169" t="s">
        <v>59</v>
      </c>
      <c r="E180" s="202"/>
      <c r="F180" s="202"/>
      <c r="G180" s="202"/>
      <c r="H180" s="202"/>
      <c r="I180" s="202"/>
      <c r="J180" s="195"/>
      <c r="K180" s="71"/>
      <c r="L180" s="74"/>
      <c r="M180" s="74"/>
      <c r="N180" s="74"/>
      <c r="O180" s="74"/>
      <c r="P180" s="74"/>
      <c r="Q180" s="74"/>
      <c r="R180" s="1" t="s">
        <v>107</v>
      </c>
      <c r="S180" s="13">
        <v>200000</v>
      </c>
      <c r="T180" s="15" t="s">
        <v>113</v>
      </c>
      <c r="W180" s="441"/>
    </row>
    <row r="181" spans="1:23" hidden="1" x14ac:dyDescent="0.35"/>
    <row r="182" spans="1:23" hidden="1" x14ac:dyDescent="0.35"/>
    <row r="183" spans="1:23" hidden="1" x14ac:dyDescent="0.35"/>
    <row r="184" spans="1:23" hidden="1" x14ac:dyDescent="0.35"/>
    <row r="185" spans="1:23" hidden="1" x14ac:dyDescent="0.35"/>
    <row r="186" spans="1:23" hidden="1" x14ac:dyDescent="0.35"/>
    <row r="187" spans="1:23" hidden="1" x14ac:dyDescent="0.35"/>
    <row r="188" spans="1:23" hidden="1" x14ac:dyDescent="0.35"/>
    <row r="189" spans="1:23" hidden="1" x14ac:dyDescent="0.35"/>
    <row r="190" spans="1:23" hidden="1" x14ac:dyDescent="0.35"/>
    <row r="191" spans="1:23" hidden="1" x14ac:dyDescent="0.35"/>
    <row r="192" spans="1:23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</sheetData>
  <mergeCells count="139">
    <mergeCell ref="E41:E44"/>
    <mergeCell ref="C80:C81"/>
    <mergeCell ref="G9:G10"/>
    <mergeCell ref="G18:G21"/>
    <mergeCell ref="G35:G39"/>
    <mergeCell ref="G41:G44"/>
    <mergeCell ref="G56:G57"/>
    <mergeCell ref="G60:G61"/>
    <mergeCell ref="G65:G67"/>
    <mergeCell ref="G80:G81"/>
    <mergeCell ref="E50:E59"/>
    <mergeCell ref="E60:E61"/>
    <mergeCell ref="E62:E69"/>
    <mergeCell ref="D16:D17"/>
    <mergeCell ref="D18:D21"/>
    <mergeCell ref="E9:E10"/>
    <mergeCell ref="E18:E21"/>
    <mergeCell ref="D24:D25"/>
    <mergeCell ref="B77:B81"/>
    <mergeCell ref="B71:B76"/>
    <mergeCell ref="O62:O69"/>
    <mergeCell ref="R50:R59"/>
    <mergeCell ref="T50:T59"/>
    <mergeCell ref="B35:B44"/>
    <mergeCell ref="C6:C10"/>
    <mergeCell ref="C26:C29"/>
    <mergeCell ref="C14:C23"/>
    <mergeCell ref="C34:C74"/>
    <mergeCell ref="R80:R81"/>
    <mergeCell ref="O80:O81"/>
    <mergeCell ref="P80:P81"/>
    <mergeCell ref="D80:D81"/>
    <mergeCell ref="N41:N44"/>
    <mergeCell ref="N50:N59"/>
    <mergeCell ref="N62:N69"/>
    <mergeCell ref="N80:N81"/>
    <mergeCell ref="D47:D48"/>
    <mergeCell ref="D50:D59"/>
    <mergeCell ref="D62:D69"/>
    <mergeCell ref="O50:O59"/>
    <mergeCell ref="P50:P59"/>
    <mergeCell ref="O41:O44"/>
    <mergeCell ref="B85:D85"/>
    <mergeCell ref="A177:A180"/>
    <mergeCell ref="B177:B180"/>
    <mergeCell ref="W177:W180"/>
    <mergeCell ref="A159:A172"/>
    <mergeCell ref="W159:W164"/>
    <mergeCell ref="B160:B162"/>
    <mergeCell ref="B165:B170"/>
    <mergeCell ref="W165:W172"/>
    <mergeCell ref="B172:B176"/>
    <mergeCell ref="B122:D122"/>
    <mergeCell ref="H122:I122"/>
    <mergeCell ref="A77:A81"/>
    <mergeCell ref="B11:B12"/>
    <mergeCell ref="W24:W33"/>
    <mergeCell ref="A24:A33"/>
    <mergeCell ref="B24:B29"/>
    <mergeCell ref="B22:B23"/>
    <mergeCell ref="W18:W21"/>
    <mergeCell ref="W22:W23"/>
    <mergeCell ref="B13:B15"/>
    <mergeCell ref="W77:W81"/>
    <mergeCell ref="B16:B21"/>
    <mergeCell ref="D35:D39"/>
    <mergeCell ref="N35:N39"/>
    <mergeCell ref="Q34:Q76"/>
    <mergeCell ref="A13:A23"/>
    <mergeCell ref="A6:A12"/>
    <mergeCell ref="A34:A76"/>
    <mergeCell ref="D60:D61"/>
    <mergeCell ref="W34:W45"/>
    <mergeCell ref="W46:W71"/>
    <mergeCell ref="B46:B69"/>
    <mergeCell ref="K34:K74"/>
    <mergeCell ref="K79:K81"/>
    <mergeCell ref="E35:E39"/>
    <mergeCell ref="S4:S5"/>
    <mergeCell ref="R9:R10"/>
    <mergeCell ref="O4:P4"/>
    <mergeCell ref="P6:P7"/>
    <mergeCell ref="H4:N4"/>
    <mergeCell ref="N6:N7"/>
    <mergeCell ref="A1:W1"/>
    <mergeCell ref="V7:V12"/>
    <mergeCell ref="H2:N2"/>
    <mergeCell ref="Q4:Q5"/>
    <mergeCell ref="Q6:Q12"/>
    <mergeCell ref="O9:O10"/>
    <mergeCell ref="P9:P10"/>
    <mergeCell ref="O6:O7"/>
    <mergeCell ref="B4:F4"/>
    <mergeCell ref="R4:R5"/>
    <mergeCell ref="T4:V4"/>
    <mergeCell ref="D9:D10"/>
    <mergeCell ref="D6:D7"/>
    <mergeCell ref="B6:B10"/>
    <mergeCell ref="A3:X3"/>
    <mergeCell ref="X4:X5"/>
    <mergeCell ref="K6:K10"/>
    <mergeCell ref="B30:B31"/>
    <mergeCell ref="D30:D31"/>
    <mergeCell ref="N16:N17"/>
    <mergeCell ref="O16:O17"/>
    <mergeCell ref="R47:R48"/>
    <mergeCell ref="R62:R69"/>
    <mergeCell ref="S62:S69"/>
    <mergeCell ref="T62:T69"/>
    <mergeCell ref="P62:P69"/>
    <mergeCell ref="O18:O21"/>
    <mergeCell ref="P18:P21"/>
    <mergeCell ref="R41:R44"/>
    <mergeCell ref="R30:R31"/>
    <mergeCell ref="S30:S31"/>
    <mergeCell ref="T30:T31"/>
    <mergeCell ref="R24:R25"/>
    <mergeCell ref="S24:S25"/>
    <mergeCell ref="T24:T25"/>
    <mergeCell ref="R18:R21"/>
    <mergeCell ref="S18:S21"/>
    <mergeCell ref="K13:K23"/>
    <mergeCell ref="K25:K33"/>
    <mergeCell ref="P41:P44"/>
    <mergeCell ref="D41:D44"/>
    <mergeCell ref="Y35:AE35"/>
    <mergeCell ref="Y26:AA26"/>
    <mergeCell ref="Y61:AA61"/>
    <mergeCell ref="Y65:AA65"/>
    <mergeCell ref="Y81:AF81"/>
    <mergeCell ref="P16:P17"/>
    <mergeCell ref="R16:R17"/>
    <mergeCell ref="S16:S17"/>
    <mergeCell ref="T16:T17"/>
    <mergeCell ref="Q77:Q81"/>
    <mergeCell ref="T18:T21"/>
    <mergeCell ref="S50:S59"/>
    <mergeCell ref="Q13:Q23"/>
    <mergeCell ref="Q24:Q33"/>
  </mergeCells>
  <pageMargins left="0.7" right="0.7" top="0.75" bottom="0.75" header="0.3" footer="0.3"/>
  <pageSetup scale="4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POA 2020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jorge</cp:lastModifiedBy>
  <cp:lastPrinted>2020-03-03T14:09:35Z</cp:lastPrinted>
  <dcterms:created xsi:type="dcterms:W3CDTF">2019-12-02T11:48:32Z</dcterms:created>
  <dcterms:modified xsi:type="dcterms:W3CDTF">2020-03-25T17:33:24Z</dcterms:modified>
</cp:coreProperties>
</file>